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0575" windowHeight="6090" activeTab="1"/>
  </bookViews>
  <sheets>
    <sheet name="Notes" sheetId="1" r:id="rId1"/>
    <sheet name="Input Data" sheetId="12" r:id="rId2"/>
    <sheet name="Worked Example" sheetId="15" r:id="rId3"/>
    <sheet name="Invoice Engineering Project" sheetId="14" r:id="rId4"/>
    <sheet name="Invoice Building Project " sheetId="13" r:id="rId5"/>
    <sheet name="Scales" sheetId="5" r:id="rId6"/>
    <sheet name="Previous Payments" sheetId="6" r:id="rId7"/>
    <sheet name="Time Based" sheetId="9" r:id="rId8"/>
    <sheet name="Trip Sheet" sheetId="16" r:id="rId9"/>
    <sheet name="Travelling &amp; Subsistance" sheetId="7" r:id="rId10"/>
    <sheet name="Typing, Duplicating, &amp; Printing" sheetId="8" r:id="rId11"/>
    <sheet name="Site staff &amp; Other" sheetId="10" r:id="rId12"/>
    <sheet name="Non Taxable" sheetId="11" r:id="rId13"/>
    <sheet name="Summary A3" sheetId="17" r:id="rId14"/>
  </sheets>
  <definedNames>
    <definedName name="_xlnm.Print_Area" localSheetId="1">'Input Data'!$A$1:$H$53</definedName>
    <definedName name="_xlnm.Print_Area" localSheetId="4">'Invoice Building Project '!$A$1:$O$107</definedName>
    <definedName name="_xlnm.Print_Area" localSheetId="3">'Invoice Engineering Project'!$A$1:$O$128</definedName>
    <definedName name="_xlnm.Print_Area" localSheetId="0">Notes!$A$1:$B$65</definedName>
    <definedName name="_xlnm.Print_Area" localSheetId="11">'Site staff &amp; Other'!$A$1:$H$60</definedName>
    <definedName name="_xlnm.Print_Area" localSheetId="7">'Time Based'!$A$1:$H$58</definedName>
    <definedName name="_xlnm.Print_Area" localSheetId="9">'Travelling &amp; Subsistance'!$A$1:$I$61</definedName>
    <definedName name="_xlnm.Print_Area" localSheetId="10">'Typing, Duplicating, &amp; Printing'!$A$1:$I$59</definedName>
    <definedName name="_xlnm.Print_Area" localSheetId="2">'Worked Example'!$A$1:$H$53</definedName>
    <definedName name="_xlnm.Print_Titles" localSheetId="4">'Invoice Building Project '!$1:$6</definedName>
    <definedName name="_xlnm.Print_Titles" localSheetId="3">'Invoice Engineering Project'!$1:$6</definedName>
    <definedName name="SCALE_2011MB">Scales!$B$13:$E$20</definedName>
    <definedName name="SCALE_2011ME">Scales!$B$3:$E$10</definedName>
  </definedNames>
  <calcPr calcId="145621"/>
</workbook>
</file>

<file path=xl/calcChain.xml><?xml version="1.0" encoding="utf-8"?>
<calcChain xmlns="http://schemas.openxmlformats.org/spreadsheetml/2006/main">
  <c r="O124" i="14" l="1"/>
  <c r="O123" i="14"/>
  <c r="O112" i="14"/>
  <c r="O111" i="14"/>
  <c r="G124" i="14"/>
  <c r="G123" i="14"/>
  <c r="G4" i="17" l="1"/>
  <c r="C3" i="11"/>
  <c r="C3" i="10"/>
  <c r="D3" i="8"/>
  <c r="C3" i="7"/>
  <c r="D3" i="9"/>
  <c r="D2" i="6"/>
  <c r="F2" i="6"/>
  <c r="F3" i="9"/>
  <c r="E3" i="10"/>
  <c r="F3" i="11"/>
  <c r="J50" i="17"/>
  <c r="H50" i="17"/>
  <c r="L49" i="17"/>
  <c r="L55" i="17" s="1"/>
  <c r="J47" i="17"/>
  <c r="L47" i="17" s="1"/>
  <c r="H47" i="17"/>
  <c r="J38" i="17"/>
  <c r="L38" i="17" s="1"/>
  <c r="H38" i="17"/>
  <c r="J29" i="17"/>
  <c r="L29" i="17" s="1"/>
  <c r="H29" i="17"/>
  <c r="O60" i="16"/>
  <c r="N44" i="16"/>
  <c r="H43" i="16"/>
  <c r="O43" i="16" s="1"/>
  <c r="O45" i="16" s="1"/>
  <c r="J36" i="16"/>
  <c r="M36" i="16" s="1"/>
  <c r="O36" i="16" s="1"/>
  <c r="O37" i="16" s="1"/>
  <c r="F36" i="16"/>
  <c r="F35" i="16"/>
  <c r="F34" i="16"/>
  <c r="F33" i="16"/>
  <c r="O16" i="16"/>
  <c r="L53" i="17" l="1"/>
  <c r="L54" i="17" s="1"/>
  <c r="L56" i="17" s="1"/>
  <c r="F37" i="16"/>
  <c r="O61" i="16" s="1"/>
  <c r="H54" i="17" l="1"/>
  <c r="O46" i="13"/>
  <c r="O57" i="14"/>
  <c r="F32" i="12"/>
  <c r="H44" i="12"/>
  <c r="E35" i="14" s="1"/>
  <c r="M39" i="14"/>
  <c r="M40" i="14"/>
  <c r="K51" i="14"/>
  <c r="G11" i="15"/>
  <c r="E11" i="15"/>
  <c r="I52" i="14"/>
  <c r="M107" i="13"/>
  <c r="I95" i="13"/>
  <c r="K112" i="14"/>
  <c r="I101" i="14"/>
  <c r="M56" i="14"/>
  <c r="I39" i="14"/>
  <c r="I40" i="14"/>
  <c r="I51" i="14"/>
  <c r="E60" i="14"/>
  <c r="G60" i="14"/>
  <c r="I60" i="14"/>
  <c r="O60" i="14"/>
  <c r="G11" i="12"/>
  <c r="E11" i="12"/>
  <c r="I35" i="14"/>
  <c r="C32" i="12"/>
  <c r="H5" i="15"/>
  <c r="H58" i="10"/>
  <c r="H60" i="10" s="1"/>
  <c r="L91" i="14"/>
  <c r="K2" i="6"/>
  <c r="D5" i="6" s="1"/>
  <c r="F5" i="6" s="1"/>
  <c r="D20" i="6"/>
  <c r="F20" i="6" s="1"/>
  <c r="D36" i="6"/>
  <c r="F36" i="6" s="1"/>
  <c r="E42" i="6"/>
  <c r="L5" i="6" s="1"/>
  <c r="I18" i="11"/>
  <c r="I20" i="11"/>
  <c r="C42" i="6"/>
  <c r="J5" i="6" s="1"/>
  <c r="J42" i="6" s="1"/>
  <c r="H48" i="10"/>
  <c r="H55" i="10"/>
  <c r="H6" i="10"/>
  <c r="H7" i="10"/>
  <c r="H8" i="10"/>
  <c r="H9" i="10"/>
  <c r="H10" i="10"/>
  <c r="H11" i="10"/>
  <c r="H12" i="10"/>
  <c r="H13" i="10"/>
  <c r="H14" i="10"/>
  <c r="H15" i="10"/>
  <c r="H20" i="10"/>
  <c r="H21" i="10"/>
  <c r="H30" i="10" s="1"/>
  <c r="H22" i="10"/>
  <c r="H23" i="10"/>
  <c r="H24" i="10"/>
  <c r="H25" i="10"/>
  <c r="H26" i="10"/>
  <c r="H27" i="10"/>
  <c r="H28" i="10"/>
  <c r="H29" i="10"/>
  <c r="E10" i="12"/>
  <c r="L79" i="13"/>
  <c r="O61" i="13"/>
  <c r="L80" i="13" s="1"/>
  <c r="M23" i="13"/>
  <c r="K25" i="13"/>
  <c r="K89" i="13"/>
  <c r="M92" i="13"/>
  <c r="M111" i="14"/>
  <c r="C19" i="5"/>
  <c r="C18" i="5"/>
  <c r="C17" i="5"/>
  <c r="C16" i="5"/>
  <c r="C15" i="5"/>
  <c r="C14" i="5"/>
  <c r="C13" i="5"/>
  <c r="C9" i="5"/>
  <c r="C8" i="5"/>
  <c r="C7" i="5"/>
  <c r="C6" i="5"/>
  <c r="C5" i="5"/>
  <c r="C4" i="5"/>
  <c r="C3" i="5"/>
  <c r="O4" i="13"/>
  <c r="O4" i="14"/>
  <c r="J4" i="14"/>
  <c r="N82" i="13"/>
  <c r="N94" i="14"/>
  <c r="H11" i="9"/>
  <c r="H12" i="9"/>
  <c r="H13" i="9"/>
  <c r="H14" i="9"/>
  <c r="H15" i="9"/>
  <c r="H16" i="9"/>
  <c r="H17" i="9"/>
  <c r="H18" i="9"/>
  <c r="H19" i="9"/>
  <c r="H20" i="9"/>
  <c r="C60" i="14"/>
  <c r="G7" i="7"/>
  <c r="I7" i="7" s="1"/>
  <c r="H61" i="9"/>
  <c r="H62" i="9"/>
  <c r="H63" i="9"/>
  <c r="H64" i="9"/>
  <c r="H65" i="9"/>
  <c r="H66" i="9"/>
  <c r="H67" i="9"/>
  <c r="H68" i="9"/>
  <c r="H69" i="9"/>
  <c r="H70" i="9"/>
  <c r="H71" i="9"/>
  <c r="H72" i="9"/>
  <c r="H73" i="9"/>
  <c r="H74" i="9"/>
  <c r="H43" i="9"/>
  <c r="H44" i="9"/>
  <c r="H45" i="9"/>
  <c r="H46" i="9"/>
  <c r="H47" i="9"/>
  <c r="H48" i="9"/>
  <c r="H49" i="9"/>
  <c r="H50" i="9"/>
  <c r="H51" i="9"/>
  <c r="H52" i="9"/>
  <c r="H53" i="9"/>
  <c r="H54" i="9"/>
  <c r="H55" i="9"/>
  <c r="H56" i="9"/>
  <c r="I24" i="7"/>
  <c r="I46" i="7"/>
  <c r="I57" i="7"/>
  <c r="I8" i="8"/>
  <c r="I19" i="8"/>
  <c r="I32" i="8"/>
  <c r="I43" i="8"/>
  <c r="H78" i="9"/>
  <c r="C91" i="14" s="1"/>
  <c r="I61" i="7"/>
  <c r="E91" i="14" s="1"/>
  <c r="I59" i="8"/>
  <c r="H91" i="14" s="1"/>
  <c r="E18" i="12"/>
  <c r="I9" i="8"/>
  <c r="I10" i="8"/>
  <c r="I11" i="8"/>
  <c r="I12" i="8"/>
  <c r="I13" i="8"/>
  <c r="I14" i="8"/>
  <c r="I20" i="8"/>
  <c r="I21" i="8"/>
  <c r="I22" i="8"/>
  <c r="I23" i="8"/>
  <c r="I24" i="8"/>
  <c r="I25" i="8"/>
  <c r="I26" i="8"/>
  <c r="I27" i="8"/>
  <c r="I33" i="8"/>
  <c r="I34" i="8"/>
  <c r="I35" i="8"/>
  <c r="I36" i="8"/>
  <c r="I37" i="8"/>
  <c r="I38" i="8"/>
  <c r="I44" i="8"/>
  <c r="I45" i="8"/>
  <c r="I46" i="8"/>
  <c r="I47" i="8"/>
  <c r="I48" i="8"/>
  <c r="I49" i="8"/>
  <c r="I50" i="8"/>
  <c r="I51" i="8"/>
  <c r="I52" i="8"/>
  <c r="I53" i="8"/>
  <c r="I54" i="8"/>
  <c r="I55" i="8"/>
  <c r="M45" i="13"/>
  <c r="E95" i="13"/>
  <c r="K96" i="13"/>
  <c r="I103" i="13"/>
  <c r="K104" i="13"/>
  <c r="H5" i="13"/>
  <c r="C16" i="13"/>
  <c r="C16" i="14"/>
  <c r="H5" i="14"/>
  <c r="M128" i="14"/>
  <c r="O114" i="14"/>
  <c r="O126" i="14"/>
  <c r="I124" i="14"/>
  <c r="K124" i="14"/>
  <c r="I123" i="14"/>
  <c r="K123" i="14"/>
  <c r="I116" i="14"/>
  <c r="I119" i="14"/>
  <c r="M112" i="14"/>
  <c r="I112" i="14"/>
  <c r="I111" i="14"/>
  <c r="M107" i="14"/>
  <c r="E107" i="14"/>
  <c r="G107" i="14"/>
  <c r="H38" i="12"/>
  <c r="E45" i="12"/>
  <c r="D26" i="12" s="1"/>
  <c r="B14" i="13"/>
  <c r="B15" i="13"/>
  <c r="G46" i="12"/>
  <c r="G52" i="12"/>
  <c r="A46" i="12"/>
  <c r="E19" i="12"/>
  <c r="H26" i="9"/>
  <c r="H27" i="9"/>
  <c r="H28" i="9"/>
  <c r="H37" i="9" s="1"/>
  <c r="H29" i="9"/>
  <c r="H30" i="9"/>
  <c r="H31" i="9"/>
  <c r="H32" i="9"/>
  <c r="H33" i="9"/>
  <c r="H34" i="9"/>
  <c r="H35" i="9"/>
  <c r="H36" i="9"/>
  <c r="N13" i="14"/>
  <c r="C19" i="14"/>
  <c r="O22" i="13"/>
  <c r="A25" i="13"/>
  <c r="C19" i="13"/>
  <c r="N13" i="13"/>
  <c r="J4" i="13"/>
  <c r="H35" i="12"/>
  <c r="G3" i="8"/>
  <c r="A21" i="14"/>
  <c r="B21" i="14"/>
  <c r="B21" i="13"/>
  <c r="H34" i="10"/>
  <c r="H35" i="10"/>
  <c r="H42" i="10" s="1"/>
  <c r="H36" i="10"/>
  <c r="H37" i="10"/>
  <c r="H38" i="10"/>
  <c r="H39" i="10"/>
  <c r="H40" i="10"/>
  <c r="H41" i="10"/>
  <c r="F3" i="7"/>
  <c r="G8" i="7"/>
  <c r="I8" i="7" s="1"/>
  <c r="G9" i="7"/>
  <c r="I9" i="7" s="1"/>
  <c r="G10" i="7"/>
  <c r="I10" i="7" s="1"/>
  <c r="G11" i="7"/>
  <c r="I11" i="7" s="1"/>
  <c r="G12" i="7"/>
  <c r="I12" i="7" s="1"/>
  <c r="G13" i="7"/>
  <c r="I13" i="7" s="1"/>
  <c r="G14" i="7"/>
  <c r="I14" i="7" s="1"/>
  <c r="G15" i="7"/>
  <c r="I15" i="7"/>
  <c r="G16" i="7"/>
  <c r="I16" i="7" s="1"/>
  <c r="I25" i="7"/>
  <c r="I26" i="7"/>
  <c r="I27" i="7"/>
  <c r="I28" i="7"/>
  <c r="I29" i="7"/>
  <c r="I30" i="7"/>
  <c r="I31" i="7"/>
  <c r="I32" i="7"/>
  <c r="I33" i="7"/>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7" i="6"/>
  <c r="H8" i="6"/>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L42" i="6"/>
  <c r="E4" i="12"/>
  <c r="K2" i="14" s="1"/>
  <c r="O2" i="14"/>
  <c r="N5" i="14"/>
  <c r="B5" i="14"/>
  <c r="B6" i="14"/>
  <c r="B7" i="14"/>
  <c r="J7" i="14"/>
  <c r="B8" i="14"/>
  <c r="H8" i="14"/>
  <c r="N8" i="14"/>
  <c r="B9" i="14"/>
  <c r="I9" i="14"/>
  <c r="O9" i="14"/>
  <c r="B10" i="14"/>
  <c r="I10" i="14"/>
  <c r="L10" i="14"/>
  <c r="O10" i="14"/>
  <c r="B11" i="14"/>
  <c r="E11" i="14"/>
  <c r="I11" i="14"/>
  <c r="L11" i="14"/>
  <c r="B13" i="14"/>
  <c r="B14" i="14"/>
  <c r="O14" i="14"/>
  <c r="B15" i="14"/>
  <c r="O15" i="14"/>
  <c r="C17" i="14"/>
  <c r="M17" i="14"/>
  <c r="C18" i="14"/>
  <c r="M18" i="14"/>
  <c r="M19" i="14"/>
  <c r="L20" i="14"/>
  <c r="K2" i="13"/>
  <c r="O2" i="13"/>
  <c r="N5" i="13"/>
  <c r="B5" i="13"/>
  <c r="B6" i="13"/>
  <c r="B7" i="13"/>
  <c r="J7" i="13"/>
  <c r="B8" i="13"/>
  <c r="J8" i="13"/>
  <c r="O8" i="13"/>
  <c r="B9" i="13"/>
  <c r="I9" i="13"/>
  <c r="O9" i="13"/>
  <c r="B10" i="13"/>
  <c r="I10" i="13"/>
  <c r="L10" i="13"/>
  <c r="O10" i="13"/>
  <c r="B11" i="13"/>
  <c r="E11" i="13"/>
  <c r="I11" i="13"/>
  <c r="L11" i="13"/>
  <c r="B13" i="13"/>
  <c r="O14" i="13"/>
  <c r="O15" i="13"/>
  <c r="C17" i="13"/>
  <c r="M17" i="13"/>
  <c r="C18" i="13"/>
  <c r="M18" i="13"/>
  <c r="M19" i="13"/>
  <c r="L20" i="13"/>
  <c r="F45" i="12"/>
  <c r="G45" i="12"/>
  <c r="O127" i="14" l="1"/>
  <c r="O128" i="14"/>
  <c r="C20" i="13"/>
  <c r="C20" i="14"/>
  <c r="A59" i="10"/>
  <c r="H21" i="9"/>
  <c r="G112" i="14"/>
  <c r="G111" i="14"/>
  <c r="A21" i="13"/>
  <c r="H52" i="12"/>
  <c r="O107" i="14"/>
  <c r="K108" i="14"/>
  <c r="E35" i="13"/>
  <c r="I100" i="13"/>
  <c r="I56" i="8"/>
  <c r="I39" i="8"/>
  <c r="I15" i="8"/>
  <c r="I58" i="8" s="1"/>
  <c r="O66" i="14" s="1"/>
  <c r="H92" i="14" s="1"/>
  <c r="H93" i="14" s="1"/>
  <c r="K47" i="14"/>
  <c r="I44" i="14"/>
  <c r="H79" i="13"/>
  <c r="D32" i="6"/>
  <c r="F32" i="6" s="1"/>
  <c r="D16" i="6"/>
  <c r="F16" i="6" s="1"/>
  <c r="I26" i="14"/>
  <c r="K6" i="5"/>
  <c r="I104" i="14"/>
  <c r="I86" i="13"/>
  <c r="K5" i="5"/>
  <c r="K40" i="14"/>
  <c r="H43" i="12"/>
  <c r="H57" i="9"/>
  <c r="I47" i="14"/>
  <c r="H53" i="12"/>
  <c r="D28" i="6"/>
  <c r="F28" i="6" s="1"/>
  <c r="D12" i="6"/>
  <c r="F12" i="6" s="1"/>
  <c r="I29" i="14"/>
  <c r="I6" i="5"/>
  <c r="E40" i="12"/>
  <c r="I107" i="14"/>
  <c r="I89" i="13"/>
  <c r="I5" i="5"/>
  <c r="H51" i="12"/>
  <c r="H42" i="12"/>
  <c r="O101" i="14" s="1"/>
  <c r="G95" i="13"/>
  <c r="I28" i="8"/>
  <c r="H47" i="12"/>
  <c r="L81" i="13"/>
  <c r="H16" i="10"/>
  <c r="D40" i="6"/>
  <c r="F40" i="6" s="1"/>
  <c r="D24" i="6"/>
  <c r="F24" i="6" s="1"/>
  <c r="D8" i="6"/>
  <c r="F8" i="6" s="1"/>
  <c r="G35" i="14"/>
  <c r="I32" i="14"/>
  <c r="I98" i="14"/>
  <c r="K111" i="14"/>
  <c r="I92" i="13"/>
  <c r="K52" i="14"/>
  <c r="H50" i="12"/>
  <c r="K39" i="14"/>
  <c r="O39" i="14" s="1"/>
  <c r="H41" i="12"/>
  <c r="K98" i="14" s="1"/>
  <c r="I17" i="7"/>
  <c r="H77" i="9"/>
  <c r="O62" i="14" s="1"/>
  <c r="K86" i="13"/>
  <c r="H75" i="9"/>
  <c r="K107" i="14"/>
  <c r="K120" i="14"/>
  <c r="K117" i="14"/>
  <c r="M100" i="13"/>
  <c r="O32" i="14"/>
  <c r="O48" i="13"/>
  <c r="O53" i="13"/>
  <c r="O61" i="14"/>
  <c r="O58" i="13"/>
  <c r="O21" i="13"/>
  <c r="M86" i="13"/>
  <c r="K92" i="13"/>
  <c r="M123" i="14"/>
  <c r="M124" i="14"/>
  <c r="K45" i="14"/>
  <c r="K48" i="14"/>
  <c r="M95" i="13"/>
  <c r="M103" i="13"/>
  <c r="K87" i="13"/>
  <c r="O86" i="13" s="1"/>
  <c r="K93" i="13"/>
  <c r="O92" i="13" s="1"/>
  <c r="O33" i="13" s="1"/>
  <c r="O40" i="14"/>
  <c r="M52" i="14"/>
  <c r="O49" i="13"/>
  <c r="O54" i="13"/>
  <c r="H80" i="13" s="1"/>
  <c r="H81" i="13" s="1"/>
  <c r="M51" i="14"/>
  <c r="O51" i="14" s="1"/>
  <c r="K26" i="14"/>
  <c r="O100" i="13"/>
  <c r="O29" i="14"/>
  <c r="O35" i="14"/>
  <c r="O52" i="14"/>
  <c r="O50" i="13"/>
  <c r="O55" i="13"/>
  <c r="K60" i="14"/>
  <c r="K27" i="14"/>
  <c r="K35" i="14"/>
  <c r="O73" i="14"/>
  <c r="L92" i="14" s="1"/>
  <c r="L93" i="14" s="1"/>
  <c r="K23" i="13"/>
  <c r="M89" i="13"/>
  <c r="O22" i="14"/>
  <c r="K95" i="13"/>
  <c r="K100" i="13"/>
  <c r="K103" i="13"/>
  <c r="K99" i="14"/>
  <c r="O104" i="14"/>
  <c r="K90" i="13"/>
  <c r="O89" i="13" s="1"/>
  <c r="O31" i="13" s="1"/>
  <c r="K101" i="13"/>
  <c r="O95" i="13" s="1"/>
  <c r="O35" i="13" s="1"/>
  <c r="O103" i="13"/>
  <c r="O41" i="13" s="1"/>
  <c r="K36" i="14"/>
  <c r="I34" i="7"/>
  <c r="I60" i="7" s="1"/>
  <c r="O65" i="14" s="1"/>
  <c r="I23" i="13"/>
  <c r="C79" i="13"/>
  <c r="H57" i="10"/>
  <c r="H59" i="10" s="1"/>
  <c r="O67" i="14" s="1"/>
  <c r="I92" i="14" s="1"/>
  <c r="I79" i="13"/>
  <c r="I91" i="14"/>
  <c r="E79" i="13"/>
  <c r="K40" i="6"/>
  <c r="M40" i="6" s="1"/>
  <c r="K38" i="6"/>
  <c r="M38" i="6" s="1"/>
  <c r="K36" i="6"/>
  <c r="M36" i="6" s="1"/>
  <c r="K34" i="6"/>
  <c r="M34" i="6" s="1"/>
  <c r="K32" i="6"/>
  <c r="M32" i="6" s="1"/>
  <c r="K30" i="6"/>
  <c r="M30" i="6" s="1"/>
  <c r="K28" i="6"/>
  <c r="M28" i="6" s="1"/>
  <c r="K26" i="6"/>
  <c r="M26" i="6" s="1"/>
  <c r="K24" i="6"/>
  <c r="M24" i="6" s="1"/>
  <c r="K22" i="6"/>
  <c r="M22" i="6" s="1"/>
  <c r="K20" i="6"/>
  <c r="M20" i="6" s="1"/>
  <c r="K18" i="6"/>
  <c r="M18" i="6" s="1"/>
  <c r="K16" i="6"/>
  <c r="M16" i="6" s="1"/>
  <c r="K14" i="6"/>
  <c r="M14" i="6" s="1"/>
  <c r="K12" i="6"/>
  <c r="M12" i="6" s="1"/>
  <c r="K10" i="6"/>
  <c r="M10" i="6" s="1"/>
  <c r="K8" i="6"/>
  <c r="M8" i="6" s="1"/>
  <c r="K6" i="6"/>
  <c r="M6" i="6" s="1"/>
  <c r="D39" i="6"/>
  <c r="F39" i="6" s="1"/>
  <c r="D35" i="6"/>
  <c r="F35" i="6" s="1"/>
  <c r="D31" i="6"/>
  <c r="F31" i="6" s="1"/>
  <c r="D27" i="6"/>
  <c r="F27" i="6" s="1"/>
  <c r="D23" i="6"/>
  <c r="F23" i="6" s="1"/>
  <c r="D19" i="6"/>
  <c r="F19" i="6" s="1"/>
  <c r="D15" i="6"/>
  <c r="F15" i="6" s="1"/>
  <c r="D11" i="6"/>
  <c r="F11" i="6" s="1"/>
  <c r="D7" i="6"/>
  <c r="F7" i="6" s="1"/>
  <c r="D38" i="6"/>
  <c r="F38" i="6" s="1"/>
  <c r="D34" i="6"/>
  <c r="F34" i="6" s="1"/>
  <c r="D30" i="6"/>
  <c r="F30" i="6" s="1"/>
  <c r="D26" i="6"/>
  <c r="F26" i="6" s="1"/>
  <c r="D22" i="6"/>
  <c r="F22" i="6" s="1"/>
  <c r="D18" i="6"/>
  <c r="F18" i="6" s="1"/>
  <c r="D14" i="6"/>
  <c r="F14" i="6" s="1"/>
  <c r="D10" i="6"/>
  <c r="F10" i="6" s="1"/>
  <c r="D6" i="6"/>
  <c r="F6" i="6" s="1"/>
  <c r="K41" i="6"/>
  <c r="M41" i="6" s="1"/>
  <c r="K39" i="6"/>
  <c r="M39" i="6" s="1"/>
  <c r="K37" i="6"/>
  <c r="M37" i="6" s="1"/>
  <c r="K35" i="6"/>
  <c r="M35" i="6" s="1"/>
  <c r="K33" i="6"/>
  <c r="M33" i="6" s="1"/>
  <c r="K31" i="6"/>
  <c r="M31" i="6" s="1"/>
  <c r="K29" i="6"/>
  <c r="M29" i="6" s="1"/>
  <c r="K27" i="6"/>
  <c r="M27" i="6" s="1"/>
  <c r="K25" i="6"/>
  <c r="M25" i="6" s="1"/>
  <c r="K23" i="6"/>
  <c r="M23" i="6" s="1"/>
  <c r="K21" i="6"/>
  <c r="M21" i="6" s="1"/>
  <c r="K19" i="6"/>
  <c r="M19" i="6" s="1"/>
  <c r="K17" i="6"/>
  <c r="M17" i="6" s="1"/>
  <c r="K15" i="6"/>
  <c r="M15" i="6" s="1"/>
  <c r="K13" i="6"/>
  <c r="M13" i="6" s="1"/>
  <c r="K11" i="6"/>
  <c r="M11" i="6" s="1"/>
  <c r="K9" i="6"/>
  <c r="M9" i="6" s="1"/>
  <c r="K7" i="6"/>
  <c r="M7" i="6" s="1"/>
  <c r="D41" i="6"/>
  <c r="F41" i="6" s="1"/>
  <c r="D37" i="6"/>
  <c r="F37" i="6" s="1"/>
  <c r="D33" i="6"/>
  <c r="F33" i="6" s="1"/>
  <c r="D29" i="6"/>
  <c r="F29" i="6" s="1"/>
  <c r="D25" i="6"/>
  <c r="F25" i="6" s="1"/>
  <c r="D21" i="6"/>
  <c r="F21" i="6" s="1"/>
  <c r="D17" i="6"/>
  <c r="F17" i="6" s="1"/>
  <c r="D13" i="6"/>
  <c r="F13" i="6" s="1"/>
  <c r="D9" i="6"/>
  <c r="F9" i="6" s="1"/>
  <c r="M35" i="14"/>
  <c r="G47" i="14" l="1"/>
  <c r="M119" i="14"/>
  <c r="O119" i="14" s="1"/>
  <c r="M47" i="14"/>
  <c r="O47" i="14" s="1"/>
  <c r="G119" i="14"/>
  <c r="G103" i="13"/>
  <c r="J21" i="13"/>
  <c r="J22" i="13"/>
  <c r="J22" i="14"/>
  <c r="I21" i="14"/>
  <c r="G32" i="14"/>
  <c r="M104" i="14"/>
  <c r="G104" i="14"/>
  <c r="G92" i="13"/>
  <c r="M32" i="14"/>
  <c r="K105" i="14"/>
  <c r="M44" i="14"/>
  <c r="O44" i="14" s="1"/>
  <c r="O49" i="14" s="1"/>
  <c r="O54" i="14" s="1"/>
  <c r="M116" i="14"/>
  <c r="O116" i="14" s="1"/>
  <c r="O121" i="14" s="1"/>
  <c r="K44" i="14"/>
  <c r="O23" i="13"/>
  <c r="M25" i="13" s="1"/>
  <c r="O25" i="13" s="1"/>
  <c r="K104" i="14"/>
  <c r="K33" i="14"/>
  <c r="K32" i="14"/>
  <c r="K119" i="14"/>
  <c r="O21" i="14"/>
  <c r="O26" i="14"/>
  <c r="O38" i="14" s="1"/>
  <c r="O42" i="14" s="1"/>
  <c r="O55" i="14" s="1"/>
  <c r="O56" i="14" s="1"/>
  <c r="O98" i="14"/>
  <c r="L5" i="5"/>
  <c r="L6" i="5"/>
  <c r="K116" i="14"/>
  <c r="K102" i="14"/>
  <c r="K30" i="14"/>
  <c r="I80" i="13"/>
  <c r="I81" i="13" s="1"/>
  <c r="K29" i="14"/>
  <c r="M26" i="14"/>
  <c r="H45" i="12"/>
  <c r="M98" i="14"/>
  <c r="G29" i="14"/>
  <c r="G89" i="13"/>
  <c r="K101" i="14"/>
  <c r="M101" i="14"/>
  <c r="M29" i="14"/>
  <c r="G101" i="14"/>
  <c r="O68" i="14"/>
  <c r="E92" i="14"/>
  <c r="E93" i="14" s="1"/>
  <c r="F42" i="6"/>
  <c r="O98" i="13"/>
  <c r="O29" i="13"/>
  <c r="O51" i="13"/>
  <c r="C80" i="13" s="1"/>
  <c r="C81" i="13" s="1"/>
  <c r="D42" i="6"/>
  <c r="K5" i="6" s="1"/>
  <c r="I93" i="14"/>
  <c r="O110" i="14"/>
  <c r="O105" i="13"/>
  <c r="O43" i="13" s="1"/>
  <c r="O39" i="13"/>
  <c r="E80" i="13"/>
  <c r="E81" i="13" s="1"/>
  <c r="O56" i="13"/>
  <c r="I23" i="14" l="1"/>
  <c r="O23" i="14" s="1"/>
  <c r="O24" i="14" s="1"/>
  <c r="O59" i="14" s="1"/>
  <c r="O63" i="14" s="1"/>
  <c r="C92" i="14" s="1"/>
  <c r="C93" i="14" s="1"/>
  <c r="K23" i="14"/>
  <c r="M23" i="14"/>
  <c r="K42" i="6"/>
  <c r="O70" i="14" s="1"/>
  <c r="M5" i="6"/>
  <c r="M42" i="6" s="1"/>
  <c r="O106" i="13"/>
  <c r="O37" i="13"/>
  <c r="O69" i="14" l="1"/>
  <c r="M74" i="14" s="1"/>
  <c r="O44" i="13"/>
  <c r="O107" i="13"/>
  <c r="O45" i="13" s="1"/>
  <c r="M71" i="14"/>
  <c r="B79" i="13"/>
  <c r="B91" i="14"/>
  <c r="I42" i="6"/>
  <c r="O71" i="14" l="1"/>
  <c r="O74" i="14" s="1"/>
  <c r="B80" i="13"/>
  <c r="B81" i="13" s="1"/>
  <c r="O57" i="13"/>
  <c r="K91" i="14"/>
  <c r="K79" i="13"/>
  <c r="B92" i="14"/>
  <c r="K72" i="14"/>
  <c r="O72" i="14" s="1"/>
  <c r="K92" i="14" s="1"/>
  <c r="K93" i="14" l="1"/>
  <c r="N92" i="14"/>
  <c r="N91" i="14"/>
  <c r="M59" i="13"/>
  <c r="O59" i="13"/>
  <c r="M62" i="13"/>
  <c r="B93" i="14"/>
  <c r="N79" i="13"/>
  <c r="N93" i="14" l="1"/>
  <c r="K60" i="13"/>
  <c r="O60" i="13" s="1"/>
  <c r="K80" i="13" s="1"/>
  <c r="N80" i="13" l="1"/>
  <c r="K81" i="13"/>
  <c r="N81" i="13" s="1"/>
  <c r="O62" i="13"/>
</calcChain>
</file>

<file path=xl/comments1.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7" authorId="2">
      <text>
        <r>
          <rPr>
            <sz val="12"/>
            <color indexed="81"/>
            <rFont val="Tahoma"/>
            <family val="2"/>
          </rPr>
          <t xml:space="preserve">Only  if appointed as Principal Agent.
</t>
        </r>
      </text>
    </comment>
    <comment ref="F47" authorId="2">
      <text>
        <r>
          <rPr>
            <sz val="12"/>
            <color indexed="81"/>
            <rFont val="Tahoma"/>
            <family val="2"/>
          </rPr>
          <t xml:space="preserve">Only  if appointed as Principal Agent.
</t>
        </r>
      </text>
    </comment>
    <comment ref="G47" authorId="2">
      <text>
        <r>
          <rPr>
            <sz val="12"/>
            <color indexed="81"/>
            <rFont val="Tahoma"/>
            <family val="2"/>
          </rPr>
          <t xml:space="preserve">Only  if appointed as Principal Agent.
</t>
        </r>
      </text>
    </comment>
    <comment ref="G53" authorId="2">
      <text>
        <r>
          <rPr>
            <sz val="12"/>
            <color indexed="81"/>
            <rFont val="Tahoma"/>
            <family val="2"/>
          </rPr>
          <t xml:space="preserve">Only  if appointed as Principal Agent.
</t>
        </r>
      </text>
    </comment>
  </commentList>
</comments>
</file>

<file path=xl/comments2.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<sst xmlns="http://schemas.openxmlformats.org/spreadsheetml/2006/main" count="1146" uniqueCount="575">
  <si>
    <t>PLUS VAT @</t>
  </si>
  <si>
    <t xml:space="preserve"> x</t>
  </si>
  <si>
    <t xml:space="preserve"> x {</t>
  </si>
  <si>
    <t>Date</t>
  </si>
  <si>
    <t xml:space="preserve">Hours </t>
  </si>
  <si>
    <t>Total</t>
  </si>
  <si>
    <t>Amount</t>
  </si>
  <si>
    <t>DATE</t>
  </si>
  <si>
    <t>Hours</t>
  </si>
  <si>
    <t>Hotel Name</t>
  </si>
  <si>
    <t>Delivered to</t>
  </si>
  <si>
    <t>Size</t>
  </si>
  <si>
    <t>Type</t>
  </si>
  <si>
    <t>1. Typing</t>
  </si>
  <si>
    <t>2. Duplicating</t>
  </si>
  <si>
    <t>Pages</t>
  </si>
  <si>
    <t>PAYMENT CERTIFICATE NO:</t>
  </si>
  <si>
    <t>SERVICE:</t>
  </si>
  <si>
    <t>TOTAL PROFESSIONAL FEES DUE (a) + (b)</t>
  </si>
  <si>
    <t>OF</t>
  </si>
  <si>
    <t>NOTE:</t>
  </si>
  <si>
    <t>x</t>
  </si>
  <si>
    <t>Designation</t>
  </si>
  <si>
    <t>BASIC FEE</t>
  </si>
  <si>
    <t>PRINCIPAL AGENT</t>
  </si>
  <si>
    <t>TOTAL FEES (c) TIME BASED</t>
  </si>
  <si>
    <t>DATE APPOINTED :</t>
  </si>
  <si>
    <t>TARIFF OF FEES TO APPLY :</t>
  </si>
  <si>
    <t>PREVIOUS PAYMENTS</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</si>
  <si>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</si>
  <si>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</si>
  <si>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</si>
  <si>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</si>
  <si>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</si>
  <si>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</si>
  <si>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</si>
  <si>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</si>
  <si>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</si>
  <si>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</si>
  <si>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</si>
  <si>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</si>
  <si>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</si>
  <si>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</si>
  <si>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</si>
  <si>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</si>
  <si>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</si>
  <si>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</si>
  <si>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</si>
  <si>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</si>
  <si>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</si>
  <si>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</si>
  <si>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</si>
  <si>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</si>
  <si>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</si>
  <si>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</si>
  <si>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</si>
  <si>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</si>
  <si>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</si>
  <si>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3. Subsistence Charges [See your letter of appointment. Use either Table 3 or Table 4, not both]</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</si>
  <si>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</si>
  <si>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</si>
  <si>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</si>
  <si>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</si>
  <si>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</si>
  <si>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</si>
  <si>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</si>
  <si>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</si>
  <si>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</si>
  <si>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</si>
  <si>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</si>
  <si>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</si>
  <si>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</si>
  <si>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</si>
  <si>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</si>
  <si>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</si>
  <si>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</si>
  <si>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</si>
  <si>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</si>
  <si>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</si>
  <si>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</si>
  <si>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</si>
  <si>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</si>
  <si>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</si>
  <si>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Part Time Supervision Total</t>
  </si>
  <si>
    <t>B: Full Time Supervision</t>
  </si>
  <si>
    <t>Full Time Supervision Total</t>
  </si>
  <si>
    <t>C: Travelling expenses</t>
  </si>
  <si>
    <t>Distance approved km</t>
  </si>
  <si>
    <t>Distance km</t>
  </si>
  <si>
    <t>Vehicle cc</t>
  </si>
  <si>
    <t>SubTotal</t>
  </si>
  <si>
    <t>D: Other Charges</t>
  </si>
  <si>
    <t>Invoice or TMB Number</t>
  </si>
  <si>
    <t>Laboratory/ Place</t>
  </si>
  <si>
    <t>Number of tests</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</si>
  <si>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</si>
  <si>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</si>
  <si>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</si>
  <si>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</si>
  <si>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</si>
  <si>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</si>
  <si>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</si>
  <si>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</si>
  <si>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</si>
  <si>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</si>
  <si>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</si>
  <si>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</si>
  <si>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</si>
  <si>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</si>
  <si>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</si>
  <si>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</si>
  <si>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</si>
  <si>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</si>
  <si>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</si>
  <si>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</si>
  <si>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</si>
  <si>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</si>
  <si>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</si>
  <si>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</si>
  <si>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t>
  </si>
  <si>
    <t>CLAIM</t>
  </si>
  <si>
    <t>MAXIMUM FOR "AGENT OF THE CLIENT"</t>
  </si>
  <si>
    <t xml:space="preserve"> Report: Time Based fees </t>
  </si>
  <si>
    <t>MAXIMUM FEE TO DATE</t>
  </si>
  <si>
    <t>2. Time Based fees: AGENT OF THE CLIENT</t>
  </si>
  <si>
    <t>2. Time Based fees: Report stage (Only if specifically appointed as such)</t>
  </si>
  <si>
    <t>TYPE OF PROJECT:</t>
  </si>
  <si>
    <t>VALUE FOR CALCULATION PURPOSES</t>
  </si>
  <si>
    <t>VALUE OF ALL ALTERATIONS TO EXISTING FACILITIES NOT AFFECTED BY ANY FACTOR OTHER THAN 1.25.</t>
  </si>
  <si>
    <t>VALUE OF DUPLICATES NOT AFFECTED BY ANY FACTOR OTHER THAN 0.25.</t>
  </si>
  <si>
    <t>TRAVELLING &amp; SUBSISTENCE CHARGES</t>
  </si>
  <si>
    <t>DUPLICATES NOT AFFECTED BY ANY FACTOR OTHER THAN .25.</t>
  </si>
  <si>
    <t>ADD: NON TAXABLE AMOUNT CLAIMED</t>
  </si>
  <si>
    <t>MECHANICAL ENGINEERING PROJECT</t>
  </si>
  <si>
    <t>MECHANICAL BUILDING PROJECT</t>
  </si>
  <si>
    <t>TOTAL VALUE OF ALL MECHANICAL WORK BY THE CONSULTING ENGINEER</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</si>
  <si>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</si>
  <si>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</si>
  <si>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</si>
  <si>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</si>
  <si>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</si>
  <si>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</si>
  <si>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</si>
  <si>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</si>
  <si>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Only in case of engineering projects an amount of 7% of the basic fee is allowed for the execution of targeted procurement.</t>
  </si>
  <si>
    <t>AGENT OF THE CLIENT (OHSA) (Only on Engineering project) (Y/N)</t>
  </si>
  <si>
    <t>GROUND RULES</t>
  </si>
  <si>
    <t>In some cases more than one of the fee factor multipliers may have to be applied to the same portion of the works, and these factors have to be dealt with separately in the fee calculations.</t>
  </si>
  <si>
    <t>COMPANY REGISTRATION NUMBER</t>
  </si>
  <si>
    <t>NOTES PERTAINING TO THE COMPLETION OF THE WORKBOOK.</t>
  </si>
  <si>
    <t>N</t>
  </si>
  <si>
    <t>Tel</t>
  </si>
  <si>
    <t>FEES CODE (YEAR)</t>
  </si>
  <si>
    <t>POSTAL ADDRESS:</t>
  </si>
  <si>
    <t>FEES (d) EXPENSES AND COSTS (DISBURSEMENTS)</t>
  </si>
  <si>
    <t xml:space="preserve">FEES (c )TIME BASED FEES </t>
  </si>
  <si>
    <t>TOTAL VALUE OF PROJECT COMPLETED BY ALL CONSULTANTS DURING CONSTRUCTION &amp; COMPLETION STAGES INCLUDING P&amp;G's AND CPA</t>
  </si>
  <si>
    <t>ALTERATIONS TO EXISTING FACILITIES NOT AFFECTED BY ANY FACTOR OTHER THAN 1.25.</t>
  </si>
  <si>
    <t>BASIC FEE FOR WORK NOT AFFECTED BY ANY FACTORS</t>
  </si>
  <si>
    <t>VALUE OF DUPLICATED EXISTING FACILITIES AFFECTED BY BOTH 1.25 AND 0.25 FACTORS.</t>
  </si>
  <si>
    <t>TOTAL VALUE OF ALL MECHANICAL WORK COMPLETED INCLUDING PROPORTION OF P&amp;G AND CPA</t>
  </si>
  <si>
    <t>DUPLICATED EXISTING FACILITIES AFFECTED BY BOTH 1.25 &amp; .25 FACTORS.</t>
  </si>
  <si>
    <t>PRINCIPAL AGENT (Only on Engineering project) (Y/N)</t>
  </si>
  <si>
    <t>CONSTRUCTION STAGE ONLY</t>
  </si>
  <si>
    <t>Cell</t>
  </si>
  <si>
    <t>TAX INVOICE</t>
  </si>
  <si>
    <t xml:space="preserve">VALUE OF NEW WORK NOT AFFECTED BY ANY FACTORS. </t>
  </si>
  <si>
    <t>ESTIMATES OR TENDER VALUES</t>
  </si>
  <si>
    <t>TOTAL COST OF THE WORKS COMPRISING THE PROJECT, INCLUDING P&amp;G AND CPA</t>
  </si>
  <si>
    <t xml:space="preserve">FEE FOR WORK NOT AFFECTED BY ANY FACTORS. </t>
  </si>
  <si>
    <t>PAYMENT NO</t>
  </si>
  <si>
    <t>1</t>
  </si>
  <si>
    <t>CARRIED OVER</t>
  </si>
  <si>
    <t>38</t>
  </si>
  <si>
    <t>ATTACHED TO CLAIM NO</t>
  </si>
  <si>
    <t xml:space="preserve"> Report: Time Based fees Total Excl VAT</t>
  </si>
  <si>
    <t xml:space="preserve"> Agent of the client: Time Based fees Total Excl VAT</t>
  </si>
  <si>
    <t>Other: Time Based fees Total Excl VAT</t>
  </si>
  <si>
    <t>TRAVELLING  TIME</t>
  </si>
  <si>
    <t>Travelling Time</t>
  </si>
  <si>
    <t xml:space="preserve">CONSTRUCTION MONITORING  &amp; OTHER </t>
  </si>
  <si>
    <t>Time Based fees: Other</t>
  </si>
  <si>
    <t>Travelling  time</t>
  </si>
  <si>
    <t>Traveling Time Total Excl VAT</t>
  </si>
  <si>
    <t>Toll Gate</t>
  </si>
  <si>
    <t>Travelling &amp; Public Transport Total Excl VAT</t>
  </si>
  <si>
    <t>INPUT ALL INFORMATION FOR THE WHOLE PROJECT</t>
  </si>
  <si>
    <t>NOTE: - ALL ITEMS MUST INCLUDE VAT</t>
  </si>
  <si>
    <t>NOTE: ALL ITEMS MUST EXCLUDE VAT</t>
  </si>
  <si>
    <t>Hours Claimed</t>
  </si>
  <si>
    <t>PERCENTAGE OF FEE TENDERED</t>
  </si>
  <si>
    <t>TENDERED PERCENTAGE OF STANDARD FEES</t>
  </si>
  <si>
    <t>DUE</t>
  </si>
  <si>
    <t>(Not applicable in case of a tender for professional services)</t>
  </si>
  <si>
    <t>% OF STANDARD FEES TENDERED FOR PROFESSIONAL SERVICES</t>
  </si>
  <si>
    <t>REPORT STAGE (Only if specifically appointed for this stage)</t>
  </si>
  <si>
    <t>E-MAIL ADDRESS</t>
  </si>
  <si>
    <t>TEL NO</t>
  </si>
  <si>
    <t>CLIENT</t>
  </si>
  <si>
    <t>POSTAL ADDRESS</t>
  </si>
  <si>
    <t>POST OFFICE</t>
  </si>
  <si>
    <t>POSTAL CODE</t>
  </si>
  <si>
    <t>STREET &amp; NO</t>
  </si>
  <si>
    <t>TOWN/CITY</t>
  </si>
  <si>
    <t>FACSIMILE  NO:</t>
  </si>
  <si>
    <t>CELL PHONE NO</t>
  </si>
  <si>
    <t>ADRESS</t>
  </si>
  <si>
    <t xml:space="preserve">PROJECT MAN: </t>
  </si>
  <si>
    <t>VAT REGISTRATION NO:</t>
  </si>
  <si>
    <t>INVOICE NO</t>
  </si>
  <si>
    <t>TEL</t>
  </si>
  <si>
    <t>FAX</t>
  </si>
  <si>
    <t>FILE NUMBER:</t>
  </si>
  <si>
    <t>DRAWING NO:</t>
  </si>
  <si>
    <t>E-MAIL</t>
  </si>
  <si>
    <t>CELL</t>
  </si>
  <si>
    <t>TOWN</t>
  </si>
  <si>
    <t>BUILDING NAME</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</si>
  <si>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</si>
  <si>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</si>
  <si>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</si>
  <si>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</si>
  <si>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</si>
  <si>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</si>
  <si>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</si>
  <si>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</si>
  <si>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</si>
  <si>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</si>
  <si>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</si>
  <si>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</si>
  <si>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Only coloured cells require input from the Consulting Engineer/Project manager</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</si>
  <si>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</si>
  <si>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</si>
  <si>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</si>
  <si>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</si>
  <si>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t>
  </si>
  <si>
    <t xml:space="preserve"> }x</t>
  </si>
  <si>
    <t>{</t>
  </si>
  <si>
    <t xml:space="preserve"> }=</t>
  </si>
  <si>
    <t>2010 SCALES</t>
  </si>
  <si>
    <t>FACTOR</t>
  </si>
  <si>
    <t>DPW FILE NUMBER:</t>
  </si>
  <si>
    <t>WCS NUMBER</t>
  </si>
  <si>
    <t>WCS No:</t>
  </si>
  <si>
    <t>WCS No</t>
  </si>
  <si>
    <t>DPW PROJECT MANAGER</t>
  </si>
  <si>
    <t>DPW DRAWING NUMBER</t>
  </si>
  <si>
    <t>NATIONAL DEPARTMENT OF PUBLIC WORKS</t>
  </si>
  <si>
    <t xml:space="preserve">TELEPHONE </t>
  </si>
  <si>
    <t>WORKBOOK FOR THE CALCULATION OF CONSULTING ENGINEER'S FEES IN TERMS OF THE GUIDELINE FOR SERVICES AND FEES PUBLISHED BY ECSA AS AMENDED BY NDPW</t>
  </si>
  <si>
    <t>Principal Agent: A separate fee will be calculated for such an appointment, because the fee is based on the value of the works (1% of the total value of the works). This procedure is NOT a fee factor multiplier to be applied to the basic fee.</t>
  </si>
  <si>
    <t>(A) ESTIMATED OR TENDER VALUES (STAGES 1 -3)</t>
  </si>
  <si>
    <t>(B) ESTIMATED VALUE FOR DESIGN FEES DURING CONSTRUCTION (STAGE 4)</t>
  </si>
  <si>
    <t>(D) FINAL MEASURED VALUES INCL. CPA &amp; P&amp;G (STAGE 5 ONLY)</t>
  </si>
  <si>
    <t>(C) VALUE OF COMPLETED WORK (STAGE 4 &amp; 5)</t>
  </si>
  <si>
    <t>meb10</t>
  </si>
  <si>
    <r>
      <t xml:space="preserve">For any information, clarification or assistance please phone Ms Magda van Es at 012 452 0446 or 082 887 1705 - E-mail: </t>
    </r>
    <r>
      <rPr>
        <sz val="12"/>
        <color indexed="12"/>
        <rFont val="Arial"/>
        <family val="2"/>
      </rPr>
      <t>magda@virtualconsulting.co.za</t>
    </r>
  </si>
  <si>
    <t>CLOSE-OUT</t>
  </si>
  <si>
    <t>TARGETED/PREFERENTIAL PROCUREMENT</t>
  </si>
  <si>
    <t>TENDER VALUES</t>
  </si>
  <si>
    <t>3. Time Based fees: Construction Monitoring</t>
  </si>
  <si>
    <t>4. Time Based fees: Other</t>
  </si>
  <si>
    <t>Monitoring Time Based fees Total Excl VAT</t>
  </si>
  <si>
    <t>Time based Fees Monitoring &amp; Other Excl VAT</t>
  </si>
  <si>
    <t>FEES (a) INCEPTION, DESIGN &amp; TENDER STAGES.</t>
  </si>
  <si>
    <t>FEES (b) CONSTRUCTION AND CLOSE-OUT</t>
  </si>
  <si>
    <t>TOTAL FEES FOR INCEPTION, DESIGN &amp; TENDER STAGE (a)</t>
  </si>
  <si>
    <t>TOTAL FOR CONSTRUCTION AND CLOSE-OUT STAGE (b)</t>
  </si>
  <si>
    <t>TOTAL DISBURSEMENTS (d)</t>
  </si>
  <si>
    <t>TOTAL FEES (EXCL VAT)</t>
  </si>
  <si>
    <t>ADDRESS</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</si>
  <si>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</si>
  <si>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</si>
  <si>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</si>
  <si>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</si>
  <si>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</si>
  <si>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</si>
  <si>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</si>
  <si>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</si>
  <si>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</si>
  <si>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</si>
  <si>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</si>
  <si>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</si>
  <si>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</si>
  <si>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</si>
  <si>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</si>
  <si>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</si>
  <si>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</si>
  <si>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</si>
  <si>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</si>
  <si>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</si>
  <si>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</si>
  <si>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PAGE 2</t>
  </si>
  <si>
    <t>CALCULATIONS</t>
  </si>
  <si>
    <t xml:space="preserve">NEW WORK NOT AFFECTED BY ANY FACTORS. </t>
  </si>
  <si>
    <t>TOTAL VALUE OF ALL ALTERATIONS TO EXISTING FACILITIES COMPLETED NOT AFFECTED BY ANY FACTOR OTHER THAN 1.25.</t>
  </si>
  <si>
    <t>TOTAL VALUE OF  NEW WORK NOT AFFECTED BY ANY FACTORS</t>
  </si>
  <si>
    <t>VALUE OF  NEW WORK NOT AFFECTED BY ANY FACTORS</t>
  </si>
  <si>
    <t>WCS CONTRACT NO</t>
  </si>
  <si>
    <t>TO</t>
  </si>
  <si>
    <t>MECHANICAL ENGINEERING SERVICES</t>
  </si>
  <si>
    <t>CONSULTANT  REFERENCE NO:</t>
  </si>
  <si>
    <t>FROM:</t>
  </si>
  <si>
    <t>CONSULTANT REF. NO:</t>
  </si>
  <si>
    <t>PREVIOUSLY CLAIMED</t>
  </si>
  <si>
    <t>TOTAL FOR: Typing Duplicating &amp; Printing Excl VAT</t>
  </si>
  <si>
    <t>FEE FOR NEW WORK NOT AFFECTED BY ANY FACTORS</t>
  </si>
  <si>
    <t>Total Site Staff &amp; Other Charges Excl VAT</t>
  </si>
  <si>
    <t>Total Site Staff &amp; Other Charges Incl VAT</t>
  </si>
  <si>
    <t>ENGINEERING PROJECT</t>
  </si>
  <si>
    <t>A6089/002/9</t>
  </si>
  <si>
    <t>Paul Mashinga</t>
  </si>
  <si>
    <t>Paul.mashinga@dpw.gov.za</t>
  </si>
  <si>
    <t>012 337 2345</t>
  </si>
  <si>
    <t>082 699 3459</t>
  </si>
  <si>
    <t>SERVICE DESCRIPT -1</t>
  </si>
  <si>
    <t>John Engineer CC</t>
  </si>
  <si>
    <t>P O Box 11111, Boksburg</t>
  </si>
  <si>
    <t>011 769 3456</t>
  </si>
  <si>
    <t>011 769 3011</t>
  </si>
  <si>
    <t>je@telkom.net</t>
  </si>
  <si>
    <t>23456778695</t>
  </si>
  <si>
    <t>400-45678-10</t>
  </si>
  <si>
    <t>PO STREET CODE</t>
  </si>
  <si>
    <t>OFFICE ADDRESS</t>
  </si>
  <si>
    <t>CONSULTANT OFFICE ADDRESS</t>
  </si>
  <si>
    <t>ServiceDPW567/102</t>
  </si>
  <si>
    <t>CODE</t>
  </si>
  <si>
    <t>PAGE 2 OF INVOICE</t>
  </si>
  <si>
    <t>Private Bag X65</t>
  </si>
  <si>
    <t>PRETORIA</t>
  </si>
  <si>
    <t>0001</t>
  </si>
  <si>
    <t>Public Works House</t>
  </si>
  <si>
    <t>Pretorius Street 445</t>
  </si>
  <si>
    <t>0002</t>
  </si>
  <si>
    <t>012 337 2000</t>
  </si>
  <si>
    <t>012 337 3276</t>
  </si>
  <si>
    <t>086 666 0000</t>
  </si>
  <si>
    <t>BILL OF QUANTITY BY CONSULTING ENGINEER - NO QUANTITY SURVEYOR APPOINTED (Y/N)</t>
  </si>
  <si>
    <t>Brightstar building 214, 1023 Peach Street, Boksburg</t>
  </si>
  <si>
    <t>082 344 6756</t>
  </si>
  <si>
    <t>086 610 0300</t>
  </si>
  <si>
    <t>DPW/001</t>
  </si>
  <si>
    <r>
      <t xml:space="preserve">INCEPTION, PRELIMINARY DESIGN: CONCEPT AND VIABILITY &amp; DETAIL DESIGN &amp; DOCUMENTATION AND PROCUREMENT. </t>
    </r>
    <r>
      <rPr>
        <b/>
        <i/>
        <sz val="12"/>
        <color indexed="10"/>
        <rFont val="Arial"/>
        <family val="2"/>
      </rPr>
      <t>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</si>
  <si>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</si>
  <si>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NOT REGISTERED</t>
  </si>
  <si>
    <t>ME 56789/001/6</t>
  </si>
  <si>
    <t>CONSULTING ENG.</t>
  </si>
  <si>
    <t>CONSULTING ENGINEER:</t>
  </si>
  <si>
    <t>FAX 2</t>
  </si>
  <si>
    <t>FAX 1</t>
  </si>
  <si>
    <t>FAX NO 1</t>
  </si>
  <si>
    <t>FAX-TO-EMAIL NO 2</t>
  </si>
  <si>
    <t>CONSULTING ENGINEER</t>
  </si>
  <si>
    <t xml:space="preserve">INVOICE NO: </t>
  </si>
  <si>
    <t>CONSULTANT REF. NUMBER :</t>
  </si>
  <si>
    <t>TARGETED/PREFERENTIAL PROCUREMENT (Y/N)</t>
  </si>
  <si>
    <t>ESTIMATES</t>
  </si>
  <si>
    <t>SCALE_2011ME</t>
  </si>
  <si>
    <t>SCALE_2011MB</t>
  </si>
  <si>
    <t>ENGINEERING PROJECT: 2011 FEES</t>
  </si>
  <si>
    <t/>
  </si>
  <si>
    <t>PERCENTAGE BASED FEES</t>
  </si>
  <si>
    <t>STAGE COMPLETED</t>
  </si>
  <si>
    <t>Fee in accordance with the National Department of Public Works Scope of Engineering Services and Tariff of Fees for Persons Registered in terms of the Engineering Profession Act, 2000 (Act No. 46 of 2000) dated 1 March 2011.</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</si>
  <si>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</si>
  <si>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</si>
  <si>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</si>
  <si>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</si>
  <si>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</si>
  <si>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FEES TIME BASED (c)</t>
  </si>
  <si>
    <r>
      <t xml:space="preserve">REPORT STAGE </t>
    </r>
    <r>
      <rPr>
        <b/>
        <sz val="10"/>
        <color indexed="10"/>
        <rFont val="Arial"/>
        <family val="2"/>
      </rPr>
      <t>(Only if specifically appointed for this stage)</t>
    </r>
  </si>
  <si>
    <t>Total Previous Payments  Received for this item</t>
  </si>
  <si>
    <t>Non-taxable Expenses Total for this invoice</t>
  </si>
  <si>
    <t>COMMENTS</t>
  </si>
  <si>
    <t>NAME: __________________________________________</t>
  </si>
  <si>
    <t>Rate (R)</t>
  </si>
  <si>
    <t>Approved rate (R)</t>
  </si>
  <si>
    <t>Tariff (R)</t>
  </si>
  <si>
    <t>Portion claimed (%)</t>
  </si>
  <si>
    <t>Approved Remuneration (R)</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</si>
  <si>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</si>
  <si>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</si>
  <si>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</si>
  <si>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</si>
  <si>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</si>
  <si>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</si>
  <si>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</si>
  <si>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</si>
  <si>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</si>
  <si>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</si>
  <si>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</si>
  <si>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</si>
  <si>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</si>
  <si>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</si>
  <si>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</si>
  <si>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VAT  NO:</t>
  </si>
  <si>
    <t>LESS PENALTY</t>
  </si>
  <si>
    <t>PENALTY APPLIED</t>
  </si>
  <si>
    <t>YES</t>
  </si>
  <si>
    <t>___________________________</t>
  </si>
  <si>
    <t>TARGETED/PREFERENTIAL PROCUREMENT (Only on Engineering project) (Y/N)</t>
  </si>
  <si>
    <t>INCEPTION</t>
  </si>
  <si>
    <t>PLEASE READ THE NOTES (1st SHEET) BEFORE STARTING TO POPULATE THE SHEETS. COMPLETE ALL YELLOW CELLS!!!</t>
  </si>
  <si>
    <t xml:space="preserve">Version 1.2  2012-10 </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</si>
  <si>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</si>
  <si>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</si>
  <si>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</si>
  <si>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</si>
  <si>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</si>
  <si>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</si>
  <si>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</si>
  <si>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</si>
  <si>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</si>
  <si>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</si>
  <si>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</si>
  <si>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</si>
  <si>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</si>
  <si>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</si>
  <si>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</si>
  <si>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</si>
  <si>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</si>
  <si>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</si>
  <si>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</si>
  <si>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</si>
  <si>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</si>
  <si>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</si>
  <si>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</si>
  <si>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</si>
  <si>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</si>
  <si>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</si>
  <si>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</si>
  <si>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</si>
  <si>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</si>
  <si>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</si>
  <si>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</si>
  <si>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</si>
  <si>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</si>
  <si>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</si>
  <si>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</si>
  <si>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</si>
  <si>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</si>
  <si>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</si>
  <si>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</si>
  <si>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</si>
  <si>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</si>
  <si>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</si>
  <si>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</si>
  <si>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</si>
  <si>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</si>
  <si>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</si>
  <si>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</si>
  <si>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</si>
  <si>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</si>
  <si>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</si>
  <si>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</si>
  <si>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</si>
  <si>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</si>
  <si>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</si>
  <si>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</si>
  <si>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</si>
  <si>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</si>
  <si>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</si>
  <si>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</si>
  <si>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</si>
  <si>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</si>
  <si>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</si>
  <si>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</si>
  <si>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</si>
  <si>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</si>
  <si>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</si>
  <si>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</si>
  <si>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Rate</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</si>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</sst>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R&quot;\ #,##0;[Red]&quot;R&quot;\ \-#,##0"/>
    <numFmt numFmtId="44" formatCode="_ &quot;R&quot;\ * #,##0.00_ ;_ &quot;R&quot;\ * \-#,##0.00_ ;_ &quot;R&quot;\ * &quot;-&quot;??_ ;_ @_ "/>
    <numFmt numFmtId="43" formatCode="_ * #,##0.00_ ;_ * \-#,##0.00_ ;_ * &quot;-&quot;??_ ;_ @_ "/>
    <numFmt numFmtId="164" formatCode="#.00"/>
    <numFmt numFmtId="165" formatCode="#."/>
    <numFmt numFmtId="166" formatCode="m\o\n\th\ d\,\ yyyy"/>
    <numFmt numFmtId="167" formatCode="&quot;R&quot;\ #,##0.00_);\(&quot;R&quot;\ #,##0.00\)"/>
    <numFmt numFmtId="168" formatCode="&quot;R&quot;\ #,##0_);\(&quot;R&quot;\ #,##0\)"/>
    <numFmt numFmtId="169" formatCode="0.0%"/>
    <numFmt numFmtId="170" formatCode="&quot;R&quot;\ #,##0.00"/>
    <numFmt numFmtId="171" formatCode="[$-1C09]dd\ mmmm\ yyyy;@"/>
    <numFmt numFmtId="172" formatCode="&quot;R&quot;\ #,##0"/>
    <numFmt numFmtId="173" formatCode="General_)"/>
    <numFmt numFmtId="174" formatCode="dd\,mmmm\,yy"/>
    <numFmt numFmtId="175" formatCode="dd\ mmmm\ yyyy"/>
    <numFmt numFmtId="176" formatCode="[$R-1C09]\ #,##0"/>
    <numFmt numFmtId="177" formatCode="#\ ###\ ##0.00;\(#\ ###\ ##0.00\);\ \ \-\ \ "/>
    <numFmt numFmtId="178" formatCode="000000"/>
    <numFmt numFmtId="179" formatCode="0000"/>
    <numFmt numFmtId="180" formatCode="dd\-mmm\-yyyy"/>
    <numFmt numFmtId="181" formatCode="dd\ mmm\ yyyy"/>
    <numFmt numFmtId="182" formatCode="000"/>
    <numFmt numFmtId="183" formatCode="00"/>
    <numFmt numFmtId="184" formatCode="0.0"/>
    <numFmt numFmtId="185" formatCode="[$R-1C09]\ #,##0.00"/>
  </numFmts>
  <fonts count="113"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sz val="8"/>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2"/>
      <name val="Arial"/>
      <family val="2"/>
    </font>
    <font>
      <b/>
      <sz val="11"/>
      <color indexed="15"/>
      <name val="Arial"/>
      <family val="2"/>
    </font>
    <font>
      <b/>
      <u/>
      <sz val="12"/>
      <name val="Arial"/>
      <family val="2"/>
    </font>
    <font>
      <i/>
      <sz val="10"/>
      <name val="Arial"/>
      <family val="2"/>
    </font>
    <font>
      <b/>
      <i/>
      <sz val="10"/>
      <name val="Arial"/>
      <family val="2"/>
    </font>
    <font>
      <i/>
      <sz val="11"/>
      <color indexed="8"/>
      <name val="Arial"/>
      <family val="2"/>
    </font>
    <font>
      <b/>
      <u/>
      <sz val="14"/>
      <color indexed="12"/>
      <name val="Arial"/>
      <family val="2"/>
    </font>
    <font>
      <sz val="9"/>
      <name val="Arial"/>
      <family val="2"/>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b/>
      <i/>
      <sz val="11"/>
      <color indexed="12"/>
      <name val="Arial"/>
      <family val="2"/>
    </font>
    <font>
      <b/>
      <sz val="22"/>
      <color indexed="12"/>
      <name val="Arial"/>
      <family val="2"/>
    </font>
    <font>
      <sz val="12"/>
      <color indexed="10"/>
      <name val="Arial"/>
      <family val="2"/>
    </font>
    <font>
      <b/>
      <sz val="10"/>
      <color indexed="81"/>
      <name val="Tahoma"/>
      <family val="2"/>
    </font>
    <font>
      <sz val="10"/>
      <color indexed="81"/>
      <name val="Tahoma"/>
      <family val="2"/>
    </font>
    <font>
      <sz val="9"/>
      <color indexed="81"/>
      <name val="Tahoma"/>
      <family val="2"/>
    </font>
    <font>
      <b/>
      <sz val="10"/>
      <color indexed="17"/>
      <name val="Arial"/>
      <family val="2"/>
    </font>
    <font>
      <b/>
      <sz val="14"/>
      <color indexed="12"/>
      <name val="Arial"/>
      <family val="2"/>
    </font>
    <font>
      <b/>
      <sz val="22"/>
      <color indexed="17"/>
      <name val="Arial"/>
      <family val="2"/>
    </font>
    <font>
      <b/>
      <sz val="22"/>
      <color indexed="57"/>
      <name val="Arial"/>
      <family val="2"/>
    </font>
    <font>
      <b/>
      <sz val="16"/>
      <color indexed="16"/>
      <name val="Arial"/>
      <family val="2"/>
    </font>
    <font>
      <sz val="12"/>
      <color indexed="17"/>
      <name val="Arial"/>
      <family val="2"/>
    </font>
    <font>
      <sz val="12"/>
      <color indexed="9"/>
      <name val="Courier"/>
      <family val="3"/>
    </font>
    <font>
      <sz val="12"/>
      <color indexed="12"/>
      <name val="Arial"/>
      <family val="2"/>
    </font>
    <font>
      <sz val="16"/>
      <color indexed="10"/>
      <name val="Arial"/>
      <family val="2"/>
    </font>
    <font>
      <u/>
      <sz val="12"/>
      <name val="Arial"/>
      <family val="2"/>
    </font>
    <font>
      <sz val="12"/>
      <color indexed="8"/>
      <name val="Arial"/>
      <family val="2"/>
    </font>
    <font>
      <b/>
      <i/>
      <sz val="10"/>
      <color indexed="8"/>
      <name val="Arial"/>
      <family val="2"/>
    </font>
    <font>
      <sz val="9"/>
      <color indexed="8"/>
      <name val="Arial"/>
      <family val="2"/>
    </font>
    <font>
      <i/>
      <sz val="10"/>
      <color indexed="8"/>
      <name val="Arial"/>
      <family val="2"/>
    </font>
    <font>
      <b/>
      <sz val="14"/>
      <color indexed="8"/>
      <name val="Arial"/>
      <family val="2"/>
    </font>
    <font>
      <u/>
      <sz val="12"/>
      <color indexed="10"/>
      <name val="Arial"/>
      <family val="2"/>
    </font>
    <font>
      <b/>
      <u/>
      <sz val="18"/>
      <name val="Arial"/>
      <family val="2"/>
    </font>
    <font>
      <b/>
      <u/>
      <sz val="16"/>
      <name val="Arial"/>
      <family val="2"/>
    </font>
    <font>
      <b/>
      <sz val="8"/>
      <color indexed="8"/>
      <name val="Arial"/>
      <family val="2"/>
    </font>
    <font>
      <sz val="8"/>
      <color indexed="8"/>
      <name val="Arial"/>
      <family val="2"/>
    </font>
    <font>
      <b/>
      <sz val="9"/>
      <color indexed="8"/>
      <name val="Arial"/>
      <family val="2"/>
    </font>
    <font>
      <sz val="16"/>
      <name val="Arial"/>
      <family val="2"/>
    </font>
    <font>
      <b/>
      <sz val="11"/>
      <color indexed="50"/>
      <name val="Arial"/>
      <family val="2"/>
    </font>
    <font>
      <b/>
      <sz val="11"/>
      <color indexed="52"/>
      <name val="Arial"/>
      <family val="2"/>
    </font>
    <font>
      <sz val="12"/>
      <color indexed="16"/>
      <name val="Arial"/>
      <family val="2"/>
    </font>
    <font>
      <sz val="14"/>
      <color indexed="12"/>
      <name val="Arial"/>
      <family val="2"/>
    </font>
    <font>
      <sz val="11"/>
      <color indexed="50"/>
      <name val="Arial"/>
      <family val="2"/>
    </font>
    <font>
      <sz val="11"/>
      <color indexed="41"/>
      <name val="Arial"/>
      <family val="2"/>
    </font>
    <font>
      <b/>
      <sz val="11"/>
      <color indexed="41"/>
      <name val="Arial"/>
      <family val="2"/>
    </font>
    <font>
      <sz val="12"/>
      <color indexed="41"/>
      <name val="Arial"/>
      <family val="2"/>
    </font>
    <font>
      <sz val="18"/>
      <name val="Arial"/>
      <family val="2"/>
    </font>
    <font>
      <b/>
      <sz val="14"/>
      <color indexed="10"/>
      <name val="Arial"/>
      <family val="2"/>
    </font>
    <font>
      <b/>
      <i/>
      <sz val="12"/>
      <color indexed="10"/>
      <name val="Arial"/>
      <family val="2"/>
    </font>
    <font>
      <b/>
      <sz val="14"/>
      <color indexed="17"/>
      <name val="Arial"/>
      <family val="2"/>
    </font>
    <font>
      <sz val="12"/>
      <color indexed="10"/>
      <name val="Tahoma"/>
      <family val="2"/>
    </font>
    <font>
      <sz val="11"/>
      <color indexed="15"/>
      <name val="Arial"/>
      <family val="2"/>
    </font>
    <font>
      <b/>
      <u/>
      <sz val="12"/>
      <color indexed="12"/>
      <name val="Arial"/>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u/>
      <sz val="16"/>
      <color indexed="12"/>
      <name val="Arial"/>
      <family val="2"/>
    </font>
    <font>
      <sz val="12"/>
      <color indexed="81"/>
      <name val="Tahoma"/>
      <family val="2"/>
    </font>
    <font>
      <u/>
      <sz val="10"/>
      <name val="Arial"/>
      <family val="2"/>
    </font>
    <font>
      <b/>
      <sz val="11"/>
      <color rgb="FF1F497D"/>
      <name val="Arial"/>
      <family val="2"/>
    </font>
    <font>
      <sz val="11"/>
      <color rgb="FF1F497D"/>
      <name val="Arial"/>
      <family val="2"/>
    </font>
    <font>
      <sz val="8"/>
      <name val="Arial"/>
      <family val="2"/>
    </font>
    <font>
      <b/>
      <sz val="10"/>
      <name val="Courier"/>
      <family val="3"/>
    </font>
    <font>
      <b/>
      <i/>
      <sz val="10"/>
      <color rgb="FFFF0000"/>
      <name val="Arial"/>
      <family val="2"/>
    </font>
    <font>
      <b/>
      <sz val="14"/>
      <name val="Arial"/>
      <family val="2"/>
    </font>
    <font>
      <b/>
      <u/>
      <sz val="14"/>
      <name val="Arial"/>
      <family val="2"/>
    </font>
  </fonts>
  <fills count="12">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darkGrid"/>
    </fill>
    <fill>
      <patternFill patternType="solid">
        <fgColor indexed="42"/>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41"/>
        <bgColor indexed="64"/>
      </patternFill>
    </fill>
    <fill>
      <patternFill patternType="solid">
        <fgColor theme="0" tint="-4.9989318521683403E-2"/>
        <bgColor indexed="64"/>
      </patternFill>
    </fill>
  </fills>
  <borders count="208">
    <border>
      <left/>
      <right/>
      <top/>
      <bottom/>
      <diagonal/>
    </border>
    <border>
      <left/>
      <right/>
      <top style="thin">
        <color indexed="64"/>
      </top>
      <bottom style="double">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diagonal/>
    </border>
    <border>
      <left/>
      <right/>
      <top style="double">
        <color indexed="64"/>
      </top>
      <bottom/>
      <diagonal/>
    </border>
    <border>
      <left style="thin">
        <color indexed="64"/>
      </left>
      <right/>
      <top style="thin">
        <color indexed="64"/>
      </top>
      <bottom/>
      <diagonal/>
    </border>
    <border>
      <left style="double">
        <color indexed="64"/>
      </left>
      <right/>
      <top style="double">
        <color indexed="64"/>
      </top>
      <bottom/>
      <diagonal/>
    </border>
    <border>
      <left style="thin">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medium">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style="thin">
        <color indexed="64"/>
      </right>
      <top style="dashed">
        <color indexed="64"/>
      </top>
      <bottom style="dashed">
        <color indexed="64"/>
      </bottom>
      <diagonal/>
    </border>
    <border>
      <left style="double">
        <color indexed="64"/>
      </left>
      <right/>
      <top style="double">
        <color indexed="64"/>
      </top>
      <bottom style="dashed">
        <color indexed="64"/>
      </bottom>
      <diagonal/>
    </border>
    <border>
      <left style="thin">
        <color indexed="64"/>
      </left>
      <right style="double">
        <color indexed="64"/>
      </right>
      <top/>
      <bottom style="medium">
        <color indexed="64"/>
      </bottom>
      <diagonal/>
    </border>
    <border>
      <left style="double">
        <color indexed="64"/>
      </left>
      <right/>
      <top/>
      <bottom style="dashed">
        <color indexed="64"/>
      </bottom>
      <diagonal/>
    </border>
    <border>
      <left style="double">
        <color indexed="64"/>
      </left>
      <right/>
      <top style="dotted">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tted">
        <color indexed="64"/>
      </top>
      <bottom style="dashed">
        <color indexed="64"/>
      </bottom>
      <diagonal/>
    </border>
    <border>
      <left style="double">
        <color indexed="64"/>
      </left>
      <right/>
      <top style="dash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style="thin">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right style="thin">
        <color indexed="64"/>
      </right>
      <top style="dotted">
        <color indexed="64"/>
      </top>
      <bottom/>
      <diagonal/>
    </border>
    <border>
      <left style="double">
        <color indexed="64"/>
      </left>
      <right style="thin">
        <color indexed="64"/>
      </right>
      <top style="dashed">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s>
  <cellStyleXfs count="17">
    <xf numFmtId="0" fontId="0" fillId="0" borderId="0"/>
    <xf numFmtId="44" fontId="1" fillId="0" borderId="0" applyFont="0" applyFill="0" applyBorder="0" applyAlignment="0" applyProtection="0"/>
    <xf numFmtId="16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4" fontId="2" fillId="0" borderId="0">
      <protection locked="0"/>
    </xf>
    <xf numFmtId="165" fontId="3" fillId="0" borderId="0">
      <protection locked="0"/>
    </xf>
    <xf numFmtId="165" fontId="3" fillId="0" borderId="0">
      <protection locked="0"/>
    </xf>
    <xf numFmtId="0" fontId="25" fillId="0" borderId="0"/>
    <xf numFmtId="0" fontId="12" fillId="0" borderId="0"/>
    <xf numFmtId="9" fontId="1" fillId="0" borderId="0" applyFont="0" applyFill="0" applyBorder="0" applyAlignment="0" applyProtection="0"/>
    <xf numFmtId="165" fontId="2" fillId="0" borderId="1">
      <protection locked="0"/>
    </xf>
  </cellStyleXfs>
  <cellXfs count="1765">
    <xf numFmtId="0" fontId="0" fillId="0" borderId="0" xfId="0"/>
    <xf numFmtId="3" fontId="27" fillId="0" borderId="0" xfId="14" applyNumberFormat="1" applyFont="1" applyBorder="1" applyProtection="1">
      <protection locked="0"/>
    </xf>
    <xf numFmtId="0" fontId="14" fillId="0" borderId="0" xfId="0" applyFont="1"/>
    <xf numFmtId="170" fontId="16" fillId="0" borderId="2" xfId="0" applyNumberFormat="1" applyFont="1" applyFill="1" applyBorder="1" applyAlignment="1" applyProtection="1">
      <alignment horizontal="left" vertical="center"/>
      <protection hidden="1"/>
    </xf>
    <xf numFmtId="170" fontId="16" fillId="0" borderId="3" xfId="0" applyNumberFormat="1" applyFont="1" applyFill="1" applyBorder="1" applyAlignment="1" applyProtection="1">
      <alignment horizontal="right" vertical="center"/>
    </xf>
    <xf numFmtId="0" fontId="15" fillId="0" borderId="4"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5" xfId="0" applyFont="1" applyBorder="1" applyAlignment="1" applyProtection="1">
      <alignment vertical="center"/>
    </xf>
    <xf numFmtId="172" fontId="16" fillId="0" borderId="6" xfId="0" applyNumberFormat="1" applyFont="1" applyBorder="1" applyAlignment="1" applyProtection="1">
      <alignment vertical="center"/>
    </xf>
    <xf numFmtId="0" fontId="15" fillId="0" borderId="0" xfId="0" applyFont="1" applyBorder="1" applyAlignment="1" applyProtection="1">
      <alignment vertical="center"/>
    </xf>
    <xf numFmtId="1" fontId="26" fillId="0" borderId="7" xfId="0" applyNumberFormat="1" applyFont="1" applyFill="1" applyBorder="1" applyAlignment="1" applyProtection="1">
      <alignment horizontal="center" vertical="center"/>
    </xf>
    <xf numFmtId="0" fontId="1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6" fillId="0" borderId="0" xfId="0" applyFont="1" applyBorder="1" applyAlignment="1" applyProtection="1">
      <alignment vertical="center"/>
    </xf>
    <xf numFmtId="0" fontId="15" fillId="0" borderId="8" xfId="0" applyFont="1" applyBorder="1" applyAlignment="1" applyProtection="1">
      <alignment vertical="center"/>
    </xf>
    <xf numFmtId="0" fontId="13" fillId="0" borderId="8" xfId="0" applyFont="1" applyBorder="1" applyAlignment="1">
      <alignment vertical="center"/>
    </xf>
    <xf numFmtId="0" fontId="16" fillId="0" borderId="5" xfId="0" applyFont="1" applyBorder="1" applyAlignment="1" applyProtection="1">
      <alignment vertical="center"/>
    </xf>
    <xf numFmtId="0" fontId="15" fillId="0" borderId="0" xfId="0" applyFont="1" applyFill="1" applyBorder="1" applyAlignment="1" applyProtection="1">
      <alignment vertical="center"/>
    </xf>
    <xf numFmtId="0" fontId="16" fillId="0" borderId="0" xfId="0" applyFont="1"/>
    <xf numFmtId="0" fontId="20" fillId="0" borderId="0" xfId="0" applyFont="1"/>
    <xf numFmtId="0" fontId="4" fillId="0" borderId="0"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10" xfId="0" applyFont="1" applyFill="1" applyBorder="1" applyAlignment="1" applyProtection="1">
      <alignment vertical="center"/>
    </xf>
    <xf numFmtId="0" fontId="4" fillId="0" borderId="11" xfId="0" applyFont="1" applyBorder="1" applyAlignment="1" applyProtection="1">
      <alignment vertical="center"/>
    </xf>
    <xf numFmtId="0" fontId="5" fillId="0" borderId="5" xfId="0" applyFont="1" applyFill="1" applyBorder="1" applyAlignment="1" applyProtection="1">
      <alignment vertical="center"/>
    </xf>
    <xf numFmtId="9"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12"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2" xfId="0" applyFont="1" applyFill="1" applyBorder="1" applyAlignment="1" applyProtection="1">
      <alignment horizontal="left" vertical="center"/>
    </xf>
    <xf numFmtId="0" fontId="5"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4" xfId="0" applyFont="1" applyFill="1" applyBorder="1" applyAlignment="1" applyProtection="1">
      <alignment vertical="center"/>
    </xf>
    <xf numFmtId="0" fontId="5" fillId="0" borderId="11" xfId="0" applyFont="1" applyFill="1" applyBorder="1" applyAlignment="1" applyProtection="1">
      <alignment vertical="center"/>
    </xf>
    <xf numFmtId="0" fontId="4" fillId="0" borderId="5" xfId="0" applyFont="1" applyBorder="1" applyAlignment="1" applyProtection="1">
      <alignment vertical="center"/>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8" xfId="0" applyFont="1" applyBorder="1" applyAlignment="1" applyProtection="1">
      <alignment vertical="center"/>
    </xf>
    <xf numFmtId="0" fontId="16"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4" fillId="0" borderId="0" xfId="0" applyNumberFormat="1" applyFont="1" applyFill="1" applyBorder="1" applyAlignment="1" applyProtection="1">
      <alignment vertical="center"/>
    </xf>
    <xf numFmtId="170"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15" applyNumberFormat="1" applyFont="1" applyFill="1" applyBorder="1" applyAlignment="1" applyProtection="1">
      <alignment vertical="center"/>
    </xf>
    <xf numFmtId="170" fontId="4" fillId="0" borderId="8" xfId="0" applyNumberFormat="1" applyFont="1" applyFill="1" applyBorder="1" applyAlignment="1" applyProtection="1">
      <alignment vertical="center"/>
    </xf>
    <xf numFmtId="170" fontId="4" fillId="0" borderId="0" xfId="0" applyNumberFormat="1" applyFont="1" applyBorder="1" applyAlignment="1" applyProtection="1">
      <alignment vertical="center"/>
    </xf>
    <xf numFmtId="170" fontId="4" fillId="0" borderId="0" xfId="0" applyNumberFormat="1" applyFont="1" applyFill="1" applyBorder="1" applyAlignment="1" applyProtection="1">
      <alignment horizontal="center" vertical="center"/>
    </xf>
    <xf numFmtId="0" fontId="4" fillId="0" borderId="15" xfId="0" applyFont="1" applyFill="1" applyBorder="1" applyAlignment="1" applyProtection="1">
      <alignment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10" xfId="0" applyNumberFormat="1" applyFont="1" applyFill="1" applyBorder="1" applyAlignment="1" applyProtection="1">
      <alignment vertical="center"/>
    </xf>
    <xf numFmtId="0" fontId="13" fillId="0" borderId="10" xfId="0" applyFont="1" applyBorder="1" applyAlignment="1" applyProtection="1">
      <alignment vertical="center"/>
    </xf>
    <xf numFmtId="9" fontId="4" fillId="0" borderId="0" xfId="15" applyFont="1" applyBorder="1" applyAlignment="1" applyProtection="1">
      <alignment vertical="center"/>
    </xf>
    <xf numFmtId="170" fontId="30" fillId="0" borderId="5" xfId="0" applyNumberFormat="1" applyFont="1" applyFill="1" applyBorder="1" applyAlignment="1" applyProtection="1">
      <alignment horizontal="left" vertical="center"/>
    </xf>
    <xf numFmtId="170" fontId="30" fillId="0" borderId="5" xfId="0" applyNumberFormat="1" applyFont="1" applyFill="1" applyBorder="1" applyAlignment="1" applyProtection="1">
      <alignment vertical="center"/>
    </xf>
    <xf numFmtId="170" fontId="5" fillId="0" borderId="5" xfId="0" applyNumberFormat="1" applyFont="1" applyFill="1" applyBorder="1" applyAlignment="1" applyProtection="1">
      <alignment vertical="center"/>
    </xf>
    <xf numFmtId="0" fontId="13" fillId="0" borderId="5" xfId="0" applyFont="1" applyBorder="1" applyAlignment="1" applyProtection="1">
      <alignment vertical="center"/>
    </xf>
    <xf numFmtId="169" fontId="5" fillId="0" borderId="0"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5" fillId="0" borderId="2" xfId="0" applyFont="1" applyFill="1" applyBorder="1" applyAlignment="1" applyProtection="1">
      <alignment horizontal="left" vertical="center"/>
    </xf>
    <xf numFmtId="0" fontId="30" fillId="0" borderId="2" xfId="0" applyFont="1" applyFill="1" applyBorder="1" applyAlignment="1" applyProtection="1">
      <alignment vertical="center"/>
    </xf>
    <xf numFmtId="0" fontId="21" fillId="0" borderId="2" xfId="0" applyFont="1" applyFill="1" applyBorder="1" applyAlignment="1" applyProtection="1">
      <alignment vertical="center"/>
    </xf>
    <xf numFmtId="170" fontId="21" fillId="0" borderId="2" xfId="0" applyNumberFormat="1" applyFont="1" applyFill="1" applyBorder="1" applyAlignment="1" applyProtection="1">
      <alignment vertical="center"/>
    </xf>
    <xf numFmtId="0" fontId="5" fillId="0" borderId="16" xfId="0" applyFont="1" applyFill="1" applyBorder="1" applyAlignment="1" applyProtection="1">
      <alignment vertical="center"/>
    </xf>
    <xf numFmtId="167"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168"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167" fontId="5" fillId="0" borderId="0" xfId="0" applyNumberFormat="1" applyFont="1" applyFill="1" applyBorder="1" applyAlignment="1" applyProtection="1">
      <alignment vertical="center"/>
    </xf>
    <xf numFmtId="0" fontId="4" fillId="0" borderId="5" xfId="0" applyFont="1" applyBorder="1" applyAlignment="1" applyProtection="1">
      <alignment horizontal="left" vertical="center"/>
    </xf>
    <xf numFmtId="0" fontId="7" fillId="0" borderId="5" xfId="0" applyFont="1" applyBorder="1" applyAlignment="1" applyProtection="1">
      <alignment horizontal="left" vertical="center"/>
    </xf>
    <xf numFmtId="0" fontId="6" fillId="0" borderId="5" xfId="0" applyFont="1" applyFill="1" applyBorder="1" applyAlignment="1" applyProtection="1">
      <alignment vertical="center"/>
    </xf>
    <xf numFmtId="167" fontId="5" fillId="0" borderId="5"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xf>
    <xf numFmtId="170" fontId="4" fillId="0" borderId="3" xfId="0" applyNumberFormat="1" applyFont="1" applyBorder="1" applyAlignment="1" applyProtection="1">
      <alignment vertical="center"/>
    </xf>
    <xf numFmtId="0" fontId="5" fillId="0" borderId="5" xfId="0" applyFont="1" applyFill="1" applyBorder="1" applyAlignment="1" applyProtection="1">
      <alignment horizontal="left" vertical="center"/>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0" applyNumberFormat="1" applyFont="1" applyFill="1" applyBorder="1" applyAlignment="1" applyProtection="1">
      <alignment vertical="center"/>
    </xf>
    <xf numFmtId="167" fontId="5" fillId="0" borderId="15"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7"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67" fontId="5" fillId="0" borderId="10"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46" fillId="0" borderId="17" xfId="0" applyFont="1" applyFill="1" applyBorder="1" applyAlignment="1" applyProtection="1">
      <alignment vertical="center"/>
    </xf>
    <xf numFmtId="0" fontId="46" fillId="0" borderId="4" xfId="0" applyFont="1" applyFill="1" applyBorder="1" applyAlignment="1" applyProtection="1">
      <alignment vertical="center"/>
    </xf>
    <xf numFmtId="0" fontId="5" fillId="0" borderId="18"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5" fillId="0" borderId="20" xfId="0" applyFont="1" applyFill="1" applyBorder="1" applyAlignment="1" applyProtection="1">
      <alignment vertical="center"/>
    </xf>
    <xf numFmtId="0" fontId="36" fillId="0" borderId="20" xfId="0" applyFont="1" applyFill="1" applyBorder="1" applyAlignment="1" applyProtection="1">
      <alignment vertical="center"/>
    </xf>
    <xf numFmtId="0" fontId="38" fillId="0" borderId="19" xfId="0" applyFont="1" applyFill="1" applyBorder="1" applyAlignment="1" applyProtection="1">
      <alignment vertical="center"/>
    </xf>
    <xf numFmtId="0" fontId="38" fillId="0" borderId="20" xfId="0" applyFont="1" applyFill="1" applyBorder="1" applyAlignment="1" applyProtection="1">
      <alignment vertical="center"/>
    </xf>
    <xf numFmtId="0" fontId="15" fillId="2" borderId="5" xfId="0" applyFont="1" applyFill="1" applyBorder="1" applyAlignment="1" applyProtection="1">
      <alignment vertical="center"/>
    </xf>
    <xf numFmtId="0" fontId="15" fillId="0" borderId="8" xfId="0" applyFont="1" applyFill="1" applyBorder="1" applyAlignment="1" applyProtection="1">
      <alignment vertical="center"/>
    </xf>
    <xf numFmtId="170" fontId="4" fillId="0" borderId="2" xfId="0" applyNumberFormat="1" applyFont="1" applyBorder="1" applyAlignment="1" applyProtection="1">
      <alignment vertical="center"/>
      <protection hidden="1"/>
    </xf>
    <xf numFmtId="0" fontId="31" fillId="0" borderId="0" xfId="0" applyFont="1" applyBorder="1" applyAlignment="1" applyProtection="1">
      <alignment horizontal="center" vertical="center"/>
    </xf>
    <xf numFmtId="0" fontId="26" fillId="3" borderId="21"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xf>
    <xf numFmtId="0" fontId="7" fillId="0" borderId="14" xfId="0" applyFont="1" applyFill="1" applyBorder="1" applyAlignment="1" applyProtection="1">
      <alignment vertical="center"/>
    </xf>
    <xf numFmtId="0" fontId="5" fillId="0" borderId="2" xfId="0" applyFont="1" applyFill="1" applyBorder="1" applyAlignment="1" applyProtection="1">
      <alignment horizontal="right" vertical="center"/>
    </xf>
    <xf numFmtId="167" fontId="5" fillId="0" borderId="2" xfId="0" applyNumberFormat="1" applyFont="1" applyFill="1" applyBorder="1" applyAlignment="1" applyProtection="1">
      <alignment horizontal="center" vertical="center"/>
    </xf>
    <xf numFmtId="0" fontId="16" fillId="0" borderId="23"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1" fontId="7" fillId="0" borderId="0" xfId="0" applyNumberFormat="1" applyFont="1" applyBorder="1" applyAlignment="1">
      <alignment horizontal="left" vertical="center"/>
    </xf>
    <xf numFmtId="0" fontId="13" fillId="0" borderId="15" xfId="0" applyFont="1" applyBorder="1" applyAlignment="1">
      <alignment horizontal="right" vertical="center"/>
    </xf>
    <xf numFmtId="1" fontId="13" fillId="0" borderId="15" xfId="0" applyNumberFormat="1" applyFont="1" applyBorder="1" applyAlignment="1">
      <alignment horizontal="left" vertical="center"/>
    </xf>
    <xf numFmtId="0" fontId="13" fillId="0" borderId="15" xfId="0" applyFont="1" applyBorder="1" applyAlignment="1">
      <alignment vertical="center"/>
    </xf>
    <xf numFmtId="0" fontId="13" fillId="0" borderId="13" xfId="0" applyFont="1" applyBorder="1" applyAlignment="1">
      <alignment vertical="center"/>
    </xf>
    <xf numFmtId="0" fontId="13" fillId="0" borderId="21" xfId="0" applyFont="1" applyBorder="1" applyAlignment="1">
      <alignment vertical="center" wrapText="1"/>
    </xf>
    <xf numFmtId="0" fontId="19" fillId="3" borderId="26" xfId="0" applyFont="1" applyFill="1" applyBorder="1" applyAlignment="1" applyProtection="1">
      <alignment vertical="center"/>
      <protection locked="0"/>
    </xf>
    <xf numFmtId="170" fontId="19" fillId="3" borderId="26" xfId="0" applyNumberFormat="1"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170" fontId="19" fillId="3" borderId="27" xfId="0" applyNumberFormat="1" applyFont="1" applyFill="1" applyBorder="1" applyAlignment="1" applyProtection="1">
      <alignment vertical="center"/>
      <protection locked="0"/>
    </xf>
    <xf numFmtId="0" fontId="19" fillId="3" borderId="7" xfId="0" applyFont="1" applyFill="1" applyBorder="1" applyAlignment="1" applyProtection="1">
      <alignment vertical="center"/>
      <protection locked="0"/>
    </xf>
    <xf numFmtId="170" fontId="19" fillId="3" borderId="7" xfId="0" applyNumberFormat="1" applyFont="1" applyFill="1" applyBorder="1" applyAlignment="1" applyProtection="1">
      <alignment vertical="center"/>
      <protection locked="0"/>
    </xf>
    <xf numFmtId="0" fontId="7" fillId="0" borderId="28" xfId="0" applyFont="1" applyBorder="1" applyAlignment="1">
      <alignment horizontal="right" vertical="center"/>
    </xf>
    <xf numFmtId="0" fontId="7" fillId="0" borderId="29" xfId="0" applyFont="1" applyBorder="1" applyAlignment="1">
      <alignment horizontal="right" vertical="center"/>
    </xf>
    <xf numFmtId="0" fontId="13" fillId="0" borderId="28" xfId="0" applyFont="1" applyBorder="1" applyAlignment="1">
      <alignment vertical="center"/>
    </xf>
    <xf numFmtId="0" fontId="13" fillId="0" borderId="0" xfId="0" applyFont="1" applyBorder="1" applyAlignment="1">
      <alignment horizontal="right" vertical="center"/>
    </xf>
    <xf numFmtId="0" fontId="13" fillId="0" borderId="30" xfId="0" applyFont="1" applyBorder="1" applyAlignment="1">
      <alignment horizontal="right" vertical="center"/>
    </xf>
    <xf numFmtId="0" fontId="13" fillId="0" borderId="30" xfId="0" applyFont="1" applyBorder="1" applyAlignment="1">
      <alignment vertical="center"/>
    </xf>
    <xf numFmtId="0" fontId="7" fillId="0" borderId="0" xfId="0" applyFont="1" applyBorder="1" applyAlignment="1">
      <alignment horizontal="right" vertical="center"/>
    </xf>
    <xf numFmtId="0" fontId="19" fillId="3" borderId="16" xfId="0" applyFont="1" applyFill="1" applyBorder="1" applyAlignment="1" applyProtection="1">
      <alignment vertical="center"/>
      <protection locked="0"/>
    </xf>
    <xf numFmtId="0" fontId="16" fillId="3" borderId="9" xfId="0" applyFont="1" applyFill="1" applyBorder="1" applyAlignment="1">
      <alignment horizontal="left" vertical="center"/>
    </xf>
    <xf numFmtId="0" fontId="19" fillId="3" borderId="31" xfId="0"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22" xfId="0" applyFont="1" applyBorder="1" applyAlignment="1">
      <alignment horizontal="right" vertical="center"/>
    </xf>
    <xf numFmtId="0" fontId="7" fillId="0" borderId="17" xfId="0" applyFont="1" applyBorder="1" applyAlignment="1">
      <alignment horizontal="right" vertical="center"/>
    </xf>
    <xf numFmtId="0" fontId="7" fillId="0" borderId="15" xfId="0" applyFont="1" applyBorder="1" applyAlignment="1">
      <alignment horizontal="right" vertical="center"/>
    </xf>
    <xf numFmtId="0" fontId="7" fillId="0" borderId="33" xfId="0" applyFont="1" applyBorder="1" applyAlignment="1">
      <alignment horizontal="right" vertical="center"/>
    </xf>
    <xf numFmtId="0" fontId="7" fillId="0" borderId="11" xfId="0" applyFont="1" applyBorder="1" applyAlignment="1">
      <alignment horizontal="right" vertical="center"/>
    </xf>
    <xf numFmtId="0" fontId="13" fillId="0" borderId="5" xfId="0" applyFont="1" applyBorder="1" applyAlignment="1">
      <alignment vertical="center"/>
    </xf>
    <xf numFmtId="0" fontId="13" fillId="0" borderId="34" xfId="0" applyFont="1" applyBorder="1" applyAlignment="1">
      <alignment vertical="center"/>
    </xf>
    <xf numFmtId="0" fontId="19" fillId="3" borderId="35" xfId="0" applyFont="1" applyFill="1" applyBorder="1" applyAlignment="1" applyProtection="1">
      <alignment vertical="center"/>
      <protection locked="0"/>
    </xf>
    <xf numFmtId="0" fontId="19" fillId="3" borderId="36" xfId="0" applyFont="1" applyFill="1" applyBorder="1" applyAlignment="1" applyProtection="1">
      <alignment vertical="center"/>
      <protection locked="0"/>
    </xf>
    <xf numFmtId="0" fontId="19" fillId="3" borderId="37" xfId="0" applyFont="1" applyFill="1" applyBorder="1" applyAlignment="1" applyProtection="1">
      <alignment vertical="center"/>
      <protection locked="0"/>
    </xf>
    <xf numFmtId="0" fontId="19" fillId="3" borderId="13" xfId="0"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19" fillId="3" borderId="10" xfId="0" applyFont="1" applyFill="1" applyBorder="1" applyAlignment="1" applyProtection="1">
      <alignment vertical="center"/>
      <protection locked="0"/>
    </xf>
    <xf numFmtId="0" fontId="19" fillId="3" borderId="18" xfId="0" applyFont="1" applyFill="1" applyBorder="1" applyAlignment="1" applyProtection="1">
      <alignment vertical="center"/>
      <protection locked="0"/>
    </xf>
    <xf numFmtId="0" fontId="19" fillId="3" borderId="22" xfId="0" applyFont="1" applyFill="1" applyBorder="1" applyAlignment="1" applyProtection="1">
      <alignment vertical="center"/>
      <protection locked="0"/>
    </xf>
    <xf numFmtId="0" fontId="19" fillId="3" borderId="38" xfId="0" applyFont="1" applyFill="1" applyBorder="1" applyAlignment="1" applyProtection="1">
      <alignment vertical="center"/>
      <protection locked="0"/>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7" fillId="0" borderId="10" xfId="0" applyFont="1" applyBorder="1" applyAlignment="1">
      <alignment horizontal="right" vertical="center"/>
    </xf>
    <xf numFmtId="0" fontId="7" fillId="0" borderId="37" xfId="0" applyFont="1" applyBorder="1" applyAlignment="1">
      <alignment horizontal="right" vertical="center"/>
    </xf>
    <xf numFmtId="0" fontId="5" fillId="3" borderId="35" xfId="0" applyFont="1" applyFill="1" applyBorder="1" applyAlignment="1" applyProtection="1">
      <alignment vertical="center"/>
    </xf>
    <xf numFmtId="0" fontId="5" fillId="3" borderId="36" xfId="0" applyFont="1" applyFill="1" applyBorder="1" applyAlignment="1" applyProtection="1">
      <alignment vertical="center"/>
    </xf>
    <xf numFmtId="0" fontId="5" fillId="3" borderId="37" xfId="0" applyFont="1" applyFill="1" applyBorder="1" applyAlignment="1" applyProtection="1">
      <alignment vertical="center"/>
    </xf>
    <xf numFmtId="0" fontId="19" fillId="0" borderId="7"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2" fillId="0" borderId="17"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vertical="center"/>
    </xf>
    <xf numFmtId="0" fontId="19" fillId="3" borderId="39" xfId="0" applyFont="1" applyFill="1" applyBorder="1" applyAlignment="1" applyProtection="1">
      <alignment vertical="center"/>
      <protection locked="0"/>
    </xf>
    <xf numFmtId="0" fontId="19" fillId="3" borderId="40"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3" fillId="0" borderId="0" xfId="0" applyFont="1" applyFill="1" applyBorder="1" applyAlignment="1">
      <alignment horizontal="right" vertical="center"/>
    </xf>
    <xf numFmtId="0" fontId="13" fillId="0" borderId="10" xfId="0" applyFont="1" applyBorder="1" applyAlignment="1">
      <alignment vertical="center"/>
    </xf>
    <xf numFmtId="0" fontId="51" fillId="0" borderId="0" xfId="0" applyFont="1" applyBorder="1" applyAlignment="1">
      <alignment horizontal="left" vertical="center"/>
    </xf>
    <xf numFmtId="0" fontId="50" fillId="0" borderId="4" xfId="0" applyFont="1" applyBorder="1" applyAlignment="1" applyProtection="1">
      <alignment horizontal="left"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17" xfId="0" applyFont="1" applyBorder="1" applyAlignment="1">
      <alignment vertical="center"/>
    </xf>
    <xf numFmtId="0" fontId="13" fillId="0" borderId="43" xfId="0" applyFont="1" applyBorder="1" applyAlignment="1">
      <alignment vertical="center"/>
    </xf>
    <xf numFmtId="0" fontId="16" fillId="0" borderId="14" xfId="0" applyFont="1" applyBorder="1" applyAlignment="1">
      <alignment vertical="center"/>
    </xf>
    <xf numFmtId="0" fontId="13" fillId="0" borderId="44" xfId="0" applyFont="1" applyBorder="1" applyAlignment="1">
      <alignment vertical="center"/>
    </xf>
    <xf numFmtId="0" fontId="13" fillId="0" borderId="45" xfId="0" applyFont="1" applyBorder="1" applyAlignment="1">
      <alignment vertical="center" wrapText="1"/>
    </xf>
    <xf numFmtId="0" fontId="7" fillId="0" borderId="46" xfId="0" applyFont="1" applyBorder="1" applyAlignment="1">
      <alignment horizontal="right" vertical="center"/>
    </xf>
    <xf numFmtId="0" fontId="13" fillId="0" borderId="47" xfId="0" applyFont="1" applyBorder="1" applyAlignment="1">
      <alignment vertical="center"/>
    </xf>
    <xf numFmtId="0" fontId="16" fillId="0" borderId="46" xfId="0" applyFont="1" applyBorder="1" applyAlignment="1">
      <alignment horizontal="left" vertical="center"/>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6" fillId="0" borderId="9" xfId="0" applyFont="1" applyBorder="1" applyAlignment="1">
      <alignment horizontal="left" vertical="center"/>
    </xf>
    <xf numFmtId="0" fontId="13" fillId="0" borderId="1" xfId="0" applyFont="1" applyBorder="1" applyAlignment="1">
      <alignment vertical="center"/>
    </xf>
    <xf numFmtId="0" fontId="13" fillId="0" borderId="17" xfId="0" applyFont="1" applyBorder="1" applyAlignment="1">
      <alignment horizontal="right" vertical="center"/>
    </xf>
    <xf numFmtId="0" fontId="13" fillId="0" borderId="51" xfId="0" applyFont="1" applyBorder="1" applyAlignment="1">
      <alignment vertical="center" wrapText="1"/>
    </xf>
    <xf numFmtId="0" fontId="13" fillId="0" borderId="52" xfId="0" applyFont="1" applyBorder="1" applyAlignment="1">
      <alignment vertical="center"/>
    </xf>
    <xf numFmtId="0" fontId="13" fillId="0" borderId="4" xfId="0" applyFont="1" applyBorder="1" applyAlignment="1">
      <alignment vertical="center"/>
    </xf>
    <xf numFmtId="14" fontId="19" fillId="3" borderId="51" xfId="0" applyNumberFormat="1" applyFont="1" applyFill="1" applyBorder="1" applyAlignment="1" applyProtection="1">
      <alignment vertical="center"/>
      <protection locked="0"/>
    </xf>
    <xf numFmtId="0" fontId="18" fillId="0" borderId="15" xfId="0" applyFont="1" applyBorder="1" applyAlignment="1" applyProtection="1">
      <alignment horizontal="center" vertical="center"/>
    </xf>
    <xf numFmtId="0" fontId="50" fillId="0" borderId="15" xfId="0" applyFont="1" applyBorder="1" applyAlignment="1" applyProtection="1">
      <alignment horizontal="left" vertical="center"/>
    </xf>
    <xf numFmtId="0" fontId="18" fillId="0" borderId="43" xfId="0" applyFont="1" applyBorder="1" applyAlignment="1" applyProtection="1">
      <alignment horizontal="center" vertical="center"/>
    </xf>
    <xf numFmtId="1" fontId="17" fillId="0" borderId="0" xfId="0" applyNumberFormat="1" applyFont="1" applyBorder="1" applyAlignment="1" applyProtection="1">
      <alignment horizontal="left" vertical="center"/>
    </xf>
    <xf numFmtId="0" fontId="44" fillId="0" borderId="21" xfId="0" applyNumberFormat="1" applyFont="1" applyFill="1" applyBorder="1" applyAlignment="1" applyProtection="1">
      <alignment horizontal="center" vertical="center"/>
    </xf>
    <xf numFmtId="0" fontId="18" fillId="0" borderId="4" xfId="0" applyFont="1" applyBorder="1" applyAlignment="1" applyProtection="1">
      <alignment vertical="center"/>
    </xf>
    <xf numFmtId="0" fontId="18" fillId="0" borderId="0" xfId="0" applyFont="1" applyBorder="1" applyAlignment="1" applyProtection="1">
      <alignment vertical="center"/>
    </xf>
    <xf numFmtId="0" fontId="13" fillId="0" borderId="0" xfId="0" applyFont="1" applyFill="1" applyBorder="1" applyAlignment="1" applyProtection="1">
      <alignment vertical="center"/>
    </xf>
    <xf numFmtId="49" fontId="13" fillId="0" borderId="8" xfId="0" applyNumberFormat="1" applyFont="1" applyBorder="1" applyAlignment="1" applyProtection="1">
      <alignment vertical="center"/>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5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51" xfId="0" applyNumberFormat="1" applyFont="1" applyBorder="1" applyAlignment="1" applyProtection="1">
      <alignment horizontal="center" vertical="center"/>
    </xf>
    <xf numFmtId="49" fontId="7" fillId="0" borderId="50" xfId="0" applyNumberFormat="1" applyFont="1" applyBorder="1" applyAlignment="1" applyProtection="1">
      <alignment horizontal="center" vertical="center"/>
    </xf>
    <xf numFmtId="0" fontId="13"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5" fillId="0" borderId="0" xfId="0" applyFont="1" applyBorder="1" applyAlignment="1">
      <alignment vertical="center"/>
    </xf>
    <xf numFmtId="0" fontId="15" fillId="0" borderId="8"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horizontal="right" vertical="center"/>
    </xf>
    <xf numFmtId="1" fontId="7" fillId="0" borderId="0" xfId="0" applyNumberFormat="1" applyFont="1" applyBorder="1" applyAlignment="1">
      <alignment horizontal="right" vertical="center"/>
    </xf>
    <xf numFmtId="0" fontId="15" fillId="0" borderId="4" xfId="0" applyFont="1" applyBorder="1" applyAlignment="1">
      <alignment horizontal="right" vertical="center"/>
    </xf>
    <xf numFmtId="0" fontId="15" fillId="0" borderId="0" xfId="0" applyFont="1" applyBorder="1" applyAlignment="1">
      <alignment horizontal="left" vertical="center"/>
    </xf>
    <xf numFmtId="0" fontId="16" fillId="0" borderId="4" xfId="0" applyFont="1" applyBorder="1" applyAlignment="1">
      <alignment horizontal="right" vertical="center"/>
    </xf>
    <xf numFmtId="14" fontId="15" fillId="3" borderId="21" xfId="0" applyNumberFormat="1" applyFont="1" applyFill="1" applyBorder="1" applyAlignment="1" applyProtection="1">
      <alignment vertical="center"/>
      <protection locked="0"/>
    </xf>
    <xf numFmtId="0" fontId="16" fillId="0" borderId="0" xfId="0" applyFont="1" applyBorder="1" applyAlignment="1">
      <alignment horizontal="right" vertical="center"/>
    </xf>
    <xf numFmtId="0" fontId="15" fillId="3" borderId="21" xfId="0" applyFont="1" applyFill="1" applyBorder="1" applyAlignment="1" applyProtection="1">
      <alignment vertical="center"/>
      <protection locked="0"/>
    </xf>
    <xf numFmtId="0" fontId="15" fillId="0" borderId="11" xfId="0" applyFont="1" applyBorder="1" applyAlignment="1">
      <alignment vertical="center"/>
    </xf>
    <xf numFmtId="0" fontId="15" fillId="0" borderId="5" xfId="0" applyFont="1" applyBorder="1" applyAlignment="1">
      <alignment vertical="center"/>
    </xf>
    <xf numFmtId="0" fontId="15" fillId="0" borderId="34" xfId="0" applyFont="1" applyBorder="1" applyAlignment="1">
      <alignment vertical="center"/>
    </xf>
    <xf numFmtId="0" fontId="35" fillId="0" borderId="46" xfId="0" applyFont="1" applyBorder="1" applyAlignment="1">
      <alignment vertical="center"/>
    </xf>
    <xf numFmtId="0" fontId="15" fillId="0" borderId="28" xfId="0" applyFont="1" applyBorder="1" applyAlignment="1">
      <alignment vertical="center"/>
    </xf>
    <xf numFmtId="170" fontId="15" fillId="0" borderId="44" xfId="0" applyNumberFormat="1" applyFont="1" applyBorder="1" applyAlignment="1">
      <alignment vertical="center"/>
    </xf>
    <xf numFmtId="14" fontId="20" fillId="3" borderId="48" xfId="0" applyNumberFormat="1" applyFont="1" applyFill="1" applyBorder="1" applyAlignment="1" applyProtection="1">
      <alignment vertical="center"/>
      <protection locked="0"/>
    </xf>
    <xf numFmtId="0" fontId="20" fillId="3" borderId="39" xfId="0"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14" fontId="20" fillId="3" borderId="49" xfId="0" applyNumberFormat="1" applyFont="1" applyFill="1" applyBorder="1" applyAlignment="1" applyProtection="1">
      <alignment vertical="center"/>
      <protection locked="0"/>
    </xf>
    <xf numFmtId="0" fontId="20" fillId="3" borderId="31"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49" xfId="0" applyFont="1" applyFill="1" applyBorder="1" applyAlignment="1" applyProtection="1">
      <alignment vertical="center"/>
      <protection locked="0"/>
    </xf>
    <xf numFmtId="0" fontId="16" fillId="0" borderId="14" xfId="0" applyFont="1" applyBorder="1" applyAlignment="1">
      <alignment horizontal="right" vertical="center"/>
    </xf>
    <xf numFmtId="0" fontId="16" fillId="0" borderId="13" xfId="0" applyFont="1" applyBorder="1" applyAlignment="1">
      <alignment horizontal="right" vertical="center"/>
    </xf>
    <xf numFmtId="0" fontId="16" fillId="0" borderId="35" xfId="0" applyFont="1" applyBorder="1" applyAlignment="1">
      <alignment horizontal="right" vertical="center"/>
    </xf>
    <xf numFmtId="0" fontId="35" fillId="0" borderId="46" xfId="0" applyFont="1" applyFill="1" applyBorder="1" applyAlignment="1">
      <alignment vertical="center"/>
    </xf>
    <xf numFmtId="14" fontId="19" fillId="3" borderId="49" xfId="0" applyNumberFormat="1" applyFont="1" applyFill="1" applyBorder="1" applyAlignment="1" applyProtection="1">
      <alignment vertical="center"/>
      <protection locked="0"/>
    </xf>
    <xf numFmtId="0" fontId="19" fillId="3" borderId="57" xfId="0" applyFont="1" applyFill="1" applyBorder="1" applyAlignment="1" applyProtection="1">
      <alignment vertical="center"/>
      <protection locked="0"/>
    </xf>
    <xf numFmtId="0" fontId="19" fillId="3" borderId="58" xfId="0" applyFont="1" applyFill="1" applyBorder="1" applyAlignment="1" applyProtection="1">
      <alignment vertical="center"/>
      <protection locked="0"/>
    </xf>
    <xf numFmtId="0" fontId="19" fillId="3" borderId="59" xfId="0" applyFont="1" applyFill="1" applyBorder="1" applyAlignment="1" applyProtection="1">
      <alignment vertical="center"/>
      <protection locked="0"/>
    </xf>
    <xf numFmtId="0" fontId="19" fillId="3" borderId="60" xfId="0" applyFont="1" applyFill="1" applyBorder="1" applyAlignment="1" applyProtection="1">
      <alignment vertical="center"/>
      <protection locked="0"/>
    </xf>
    <xf numFmtId="0" fontId="7" fillId="0" borderId="14" xfId="0" applyFont="1" applyBorder="1" applyAlignment="1">
      <alignment horizontal="right" vertical="center"/>
    </xf>
    <xf numFmtId="0" fontId="7" fillId="0" borderId="9" xfId="0" applyFont="1" applyBorder="1" applyAlignment="1">
      <alignment horizontal="right" vertical="center"/>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37" xfId="0" applyFont="1" applyBorder="1" applyAlignment="1">
      <alignment horizontal="right" vertical="center"/>
    </xf>
    <xf numFmtId="0" fontId="20" fillId="3" borderId="57" xfId="0" applyFont="1" applyFill="1" applyBorder="1" applyAlignment="1" applyProtection="1">
      <alignment vertical="center"/>
      <protection locked="0"/>
    </xf>
    <xf numFmtId="0" fontId="20" fillId="3" borderId="42" xfId="0" applyFont="1" applyFill="1" applyBorder="1" applyAlignment="1" applyProtection="1">
      <alignment vertical="center"/>
      <protection locked="0"/>
    </xf>
    <xf numFmtId="0" fontId="20" fillId="3" borderId="41" xfId="0" applyFont="1" applyFill="1" applyBorder="1" applyAlignment="1" applyProtection="1">
      <alignment vertical="center"/>
      <protection locked="0"/>
    </xf>
    <xf numFmtId="0" fontId="20" fillId="3" borderId="58" xfId="0" applyFont="1" applyFill="1" applyBorder="1" applyAlignment="1" applyProtection="1">
      <alignment vertical="center"/>
      <protection locked="0"/>
    </xf>
    <xf numFmtId="0" fontId="20" fillId="3" borderId="59" xfId="0" applyFont="1" applyFill="1" applyBorder="1" applyAlignment="1" applyProtection="1">
      <alignment vertical="center"/>
      <protection locked="0"/>
    </xf>
    <xf numFmtId="0" fontId="20" fillId="3" borderId="60" xfId="0" applyFont="1" applyFill="1" applyBorder="1" applyAlignment="1" applyProtection="1">
      <alignment vertical="center"/>
      <protection locked="0"/>
    </xf>
    <xf numFmtId="0" fontId="16" fillId="0" borderId="11" xfId="0" applyFont="1" applyBorder="1" applyAlignment="1">
      <alignment horizontal="right" vertical="center"/>
    </xf>
    <xf numFmtId="0" fontId="16" fillId="0" borderId="5" xfId="0" applyFont="1" applyBorder="1" applyAlignment="1">
      <alignment horizontal="right" vertical="center"/>
    </xf>
    <xf numFmtId="14" fontId="19" fillId="3" borderId="61" xfId="0" applyNumberFormat="1" applyFont="1" applyFill="1" applyBorder="1" applyAlignment="1" applyProtection="1">
      <alignment vertical="center"/>
      <protection locked="0"/>
    </xf>
    <xf numFmtId="14" fontId="19" fillId="3" borderId="62" xfId="0" applyNumberFormat="1" applyFont="1" applyFill="1" applyBorder="1" applyAlignment="1" applyProtection="1">
      <alignment vertical="center"/>
      <protection locked="0"/>
    </xf>
    <xf numFmtId="0" fontId="7" fillId="0" borderId="14" xfId="0" applyFont="1" applyBorder="1" applyAlignment="1">
      <alignment vertical="center"/>
    </xf>
    <xf numFmtId="1" fontId="51" fillId="0" borderId="0" xfId="0" applyNumberFormat="1" applyFont="1" applyBorder="1" applyAlignment="1">
      <alignment horizontal="left" vertical="center"/>
    </xf>
    <xf numFmtId="0" fontId="19" fillId="0" borderId="26" xfId="0" applyFont="1" applyFill="1" applyBorder="1" applyAlignment="1" applyProtection="1">
      <alignment vertical="center"/>
    </xf>
    <xf numFmtId="0" fontId="42" fillId="0" borderId="15" xfId="0" applyFont="1" applyBorder="1" applyAlignment="1" applyProtection="1">
      <alignment horizontal="left" vertical="center"/>
    </xf>
    <xf numFmtId="0" fontId="7" fillId="0" borderId="63" xfId="0" applyFont="1" applyBorder="1" applyAlignment="1" applyProtection="1">
      <alignment horizontal="center" vertical="center" wrapText="1"/>
    </xf>
    <xf numFmtId="49" fontId="7" fillId="0" borderId="63" xfId="0" applyNumberFormat="1" applyFont="1" applyBorder="1" applyAlignment="1" applyProtection="1">
      <alignment vertical="center"/>
    </xf>
    <xf numFmtId="49" fontId="7" fillId="0" borderId="64" xfId="0" applyNumberFormat="1" applyFont="1" applyFill="1" applyBorder="1" applyAlignment="1" applyProtection="1">
      <alignment horizontal="center" vertical="center" wrapText="1"/>
    </xf>
    <xf numFmtId="15" fontId="7" fillId="4" borderId="22" xfId="0" applyNumberFormat="1" applyFont="1" applyFill="1" applyBorder="1" applyAlignment="1" applyProtection="1">
      <alignment horizontal="center" vertical="center"/>
      <protection locked="0"/>
    </xf>
    <xf numFmtId="15" fontId="7" fillId="4" borderId="35" xfId="0" applyNumberFormat="1"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xf>
    <xf numFmtId="0" fontId="5" fillId="0" borderId="65" xfId="0" applyFont="1" applyFill="1" applyBorder="1" applyAlignment="1" applyProtection="1">
      <alignment vertical="center"/>
    </xf>
    <xf numFmtId="0" fontId="36" fillId="0" borderId="65" xfId="0" applyFont="1" applyFill="1" applyBorder="1" applyAlignment="1" applyProtection="1">
      <alignment vertical="center"/>
    </xf>
    <xf numFmtId="0" fontId="22" fillId="0" borderId="65" xfId="0" applyFont="1" applyFill="1" applyBorder="1" applyAlignment="1" applyProtection="1">
      <alignment vertical="center"/>
    </xf>
    <xf numFmtId="0" fontId="6" fillId="0" borderId="0" xfId="0" applyFont="1" applyFill="1" applyBorder="1" applyAlignment="1" applyProtection="1">
      <alignment horizontal="left" vertical="center"/>
    </xf>
    <xf numFmtId="0" fontId="49" fillId="0" borderId="0" xfId="0" applyFont="1" applyFill="1" applyBorder="1" applyAlignment="1" applyProtection="1">
      <alignment vertical="center"/>
    </xf>
    <xf numFmtId="0" fontId="33" fillId="0" borderId="18" xfId="0" applyFont="1" applyBorder="1" applyAlignment="1" applyProtection="1">
      <alignment horizontal="center" vertical="center"/>
    </xf>
    <xf numFmtId="0" fontId="15" fillId="0" borderId="66" xfId="0" applyFont="1" applyBorder="1" applyAlignment="1" applyProtection="1">
      <alignment horizontal="right" vertical="center"/>
    </xf>
    <xf numFmtId="0" fontId="30" fillId="0" borderId="5" xfId="13" applyFont="1" applyFill="1" applyBorder="1" applyAlignment="1" applyProtection="1">
      <alignment horizontal="left" vertical="center"/>
    </xf>
    <xf numFmtId="0" fontId="16" fillId="0" borderId="0" xfId="0" applyFont="1" applyFill="1" applyBorder="1" applyAlignment="1" applyProtection="1">
      <alignment horizontal="right" vertical="center"/>
    </xf>
    <xf numFmtId="0" fontId="16" fillId="0" borderId="0" xfId="0" applyFont="1" applyBorder="1" applyAlignment="1" applyProtection="1">
      <alignment horizontal="right" vertical="center"/>
    </xf>
    <xf numFmtId="0" fontId="0" fillId="0" borderId="0" xfId="0" applyBorder="1"/>
    <xf numFmtId="49" fontId="16" fillId="0" borderId="0" xfId="0" applyNumberFormat="1" applyFont="1" applyBorder="1" applyAlignment="1" applyProtection="1">
      <alignment vertical="center"/>
    </xf>
    <xf numFmtId="0" fontId="16" fillId="0" borderId="17" xfId="0" applyFont="1" applyFill="1" applyBorder="1" applyAlignment="1" applyProtection="1">
      <alignment horizontal="left" vertical="center"/>
    </xf>
    <xf numFmtId="172" fontId="16" fillId="0" borderId="34" xfId="0" applyNumberFormat="1" applyFont="1" applyBorder="1" applyAlignment="1" applyProtection="1">
      <alignment vertical="center"/>
    </xf>
    <xf numFmtId="0" fontId="16" fillId="0" borderId="11" xfId="0" applyFont="1" applyBorder="1" applyAlignment="1" applyProtection="1">
      <alignment horizontal="left" vertical="center"/>
    </xf>
    <xf numFmtId="49" fontId="16" fillId="0" borderId="0" xfId="0" applyNumberFormat="1" applyFont="1" applyBorder="1" applyAlignment="1" applyProtection="1">
      <alignment horizontal="right" vertical="center"/>
    </xf>
    <xf numFmtId="172" fontId="16" fillId="0" borderId="8" xfId="0" applyNumberFormat="1" applyFont="1" applyBorder="1" applyAlignment="1" applyProtection="1">
      <alignment vertical="center"/>
    </xf>
    <xf numFmtId="0" fontId="32" fillId="0" borderId="8" xfId="0" applyFont="1" applyBorder="1" applyAlignment="1" applyProtection="1">
      <alignment vertical="center"/>
    </xf>
    <xf numFmtId="0" fontId="6" fillId="0" borderId="12" xfId="0" applyFont="1" applyFill="1" applyBorder="1" applyAlignment="1" applyProtection="1">
      <alignment vertical="center"/>
    </xf>
    <xf numFmtId="0" fontId="4" fillId="0" borderId="2" xfId="0" applyFont="1" applyBorder="1" applyAlignment="1" applyProtection="1">
      <alignment vertical="center"/>
    </xf>
    <xf numFmtId="9" fontId="5" fillId="0" borderId="2" xfId="15" applyFont="1" applyFill="1" applyBorder="1" applyAlignment="1" applyProtection="1">
      <alignment vertical="center"/>
    </xf>
    <xf numFmtId="0" fontId="4" fillId="0" borderId="2" xfId="0" applyFont="1" applyFill="1" applyBorder="1" applyAlignment="1" applyProtection="1">
      <alignment horizontal="center" vertical="center"/>
    </xf>
    <xf numFmtId="9" fontId="4" fillId="0" borderId="2" xfId="15" applyFont="1" applyFill="1" applyBorder="1" applyAlignment="1" applyProtection="1">
      <alignment vertical="center"/>
    </xf>
    <xf numFmtId="170" fontId="4" fillId="0" borderId="2" xfId="0" applyNumberFormat="1" applyFont="1" applyFill="1" applyBorder="1" applyAlignment="1" applyProtection="1">
      <alignment horizontal="center" vertical="center"/>
    </xf>
    <xf numFmtId="170" fontId="5" fillId="0" borderId="2" xfId="0" applyNumberFormat="1" applyFont="1" applyFill="1" applyBorder="1" applyAlignment="1" applyProtection="1">
      <alignment vertical="center"/>
    </xf>
    <xf numFmtId="170" fontId="4" fillId="0" borderId="2" xfId="0" applyNumberFormat="1" applyFont="1" applyFill="1" applyBorder="1" applyAlignment="1" applyProtection="1">
      <alignment horizontal="left" vertical="center"/>
    </xf>
    <xf numFmtId="0" fontId="16" fillId="0" borderId="15" xfId="0" applyFont="1" applyBorder="1" applyAlignment="1" applyProtection="1">
      <alignment horizontal="right" vertical="center"/>
    </xf>
    <xf numFmtId="0" fontId="15" fillId="0" borderId="34" xfId="0" applyFont="1" applyBorder="1" applyAlignment="1" applyProtection="1">
      <alignment vertical="center"/>
    </xf>
    <xf numFmtId="0" fontId="13" fillId="0" borderId="0" xfId="0" applyFont="1" applyBorder="1" applyAlignment="1">
      <alignment vertical="center" wrapText="1"/>
    </xf>
    <xf numFmtId="0" fontId="13" fillId="0" borderId="0" xfId="0" applyFont="1" applyAlignment="1">
      <alignment vertical="center" wrapText="1"/>
    </xf>
    <xf numFmtId="0" fontId="13" fillId="0" borderId="0" xfId="0" applyNumberFormat="1" applyFont="1" applyAlignment="1">
      <alignment vertical="center" wrapText="1"/>
    </xf>
    <xf numFmtId="0" fontId="42" fillId="0" borderId="0" xfId="0" applyFont="1" applyAlignment="1">
      <alignment vertical="center" wrapText="1"/>
    </xf>
    <xf numFmtId="0" fontId="13" fillId="0" borderId="0" xfId="0" applyFont="1" applyAlignment="1">
      <alignment horizontal="center" vertical="center" wrapText="1"/>
    </xf>
    <xf numFmtId="0" fontId="13" fillId="0" borderId="0" xfId="0" applyNumberFormat="1" applyFont="1" applyBorder="1" applyAlignment="1">
      <alignment vertical="center" wrapText="1"/>
    </xf>
    <xf numFmtId="0" fontId="14" fillId="0" borderId="0" xfId="0" applyNumberFormat="1" applyFont="1" applyAlignment="1">
      <alignment vertical="center" wrapText="1"/>
    </xf>
    <xf numFmtId="0" fontId="16" fillId="0" borderId="4" xfId="0" applyFont="1" applyBorder="1" applyAlignment="1" applyProtection="1">
      <alignment horizontal="right" vertical="center"/>
    </xf>
    <xf numFmtId="0" fontId="4" fillId="0" borderId="0" xfId="0" applyFont="1" applyFill="1" applyBorder="1" applyAlignment="1" applyProtection="1">
      <alignment horizontal="right" vertical="center"/>
    </xf>
    <xf numFmtId="0" fontId="55" fillId="0" borderId="0" xfId="0" applyFont="1" applyAlignment="1">
      <alignment vertical="center" wrapText="1"/>
    </xf>
    <xf numFmtId="0" fontId="4" fillId="0" borderId="0" xfId="0" applyFont="1" applyBorder="1"/>
    <xf numFmtId="9" fontId="5" fillId="0" borderId="0" xfId="15" applyFont="1" applyFill="1" applyBorder="1" applyAlignment="1" applyProtection="1">
      <alignment horizontal="center" vertical="center"/>
    </xf>
    <xf numFmtId="3" fontId="28" fillId="0" borderId="0" xfId="14" applyNumberFormat="1" applyFont="1" applyBorder="1" applyProtection="1"/>
    <xf numFmtId="0" fontId="13" fillId="0" borderId="0" xfId="0" applyFont="1"/>
    <xf numFmtId="0" fontId="27" fillId="0" borderId="65" xfId="0" applyFont="1" applyFill="1" applyBorder="1" applyAlignment="1" applyProtection="1">
      <alignment horizontal="right" vertical="center"/>
    </xf>
    <xf numFmtId="170" fontId="30" fillId="0" borderId="2" xfId="0" applyNumberFormat="1" applyFont="1" applyFill="1" applyBorder="1" applyAlignment="1" applyProtection="1">
      <alignment horizontal="right" vertical="center"/>
    </xf>
    <xf numFmtId="0" fontId="59" fillId="0" borderId="20" xfId="0" applyFont="1" applyFill="1" applyBorder="1" applyAlignment="1" applyProtection="1">
      <alignment horizontal="right" vertical="center"/>
    </xf>
    <xf numFmtId="0" fontId="16" fillId="0" borderId="5" xfId="0" applyFont="1" applyBorder="1" applyAlignment="1" applyProtection="1">
      <alignment horizontal="right" vertical="center"/>
    </xf>
    <xf numFmtId="0" fontId="32" fillId="0" borderId="0" xfId="0" applyFont="1" applyBorder="1" applyAlignment="1" applyProtection="1">
      <alignment vertical="center"/>
    </xf>
    <xf numFmtId="0" fontId="64" fillId="0" borderId="0" xfId="0" applyFont="1" applyAlignment="1">
      <alignment vertical="center" wrapText="1"/>
    </xf>
    <xf numFmtId="0" fontId="65" fillId="0" borderId="0" xfId="0" applyFont="1"/>
    <xf numFmtId="170" fontId="4" fillId="0" borderId="0" xfId="0" applyNumberFormat="1" applyFont="1" applyFill="1" applyBorder="1" applyAlignment="1" applyProtection="1">
      <alignment horizontal="right" vertical="center"/>
    </xf>
    <xf numFmtId="170" fontId="15" fillId="0" borderId="0" xfId="0" applyNumberFormat="1" applyFont="1" applyFill="1" applyBorder="1" applyAlignment="1" applyProtection="1">
      <alignment horizontal="left" vertical="center"/>
    </xf>
    <xf numFmtId="170" fontId="0" fillId="0" borderId="0" xfId="0" applyNumberFormat="1"/>
    <xf numFmtId="0" fontId="7" fillId="0" borderId="4" xfId="0" applyFont="1" applyBorder="1" applyAlignment="1" applyProtection="1">
      <alignment vertical="center"/>
    </xf>
    <xf numFmtId="0" fontId="5" fillId="0" borderId="67" xfId="0" applyFont="1" applyFill="1" applyBorder="1" applyAlignment="1" applyProtection="1">
      <alignment vertical="center"/>
    </xf>
    <xf numFmtId="0" fontId="5" fillId="0" borderId="68" xfId="0" applyFont="1" applyFill="1" applyBorder="1" applyAlignment="1" applyProtection="1">
      <alignment vertical="center"/>
    </xf>
    <xf numFmtId="0" fontId="4" fillId="0" borderId="68" xfId="0" applyFont="1" applyBorder="1" applyAlignment="1" applyProtection="1">
      <alignment vertical="center"/>
    </xf>
    <xf numFmtId="9" fontId="4" fillId="0" borderId="68" xfId="15" applyFont="1" applyBorder="1" applyAlignment="1" applyProtection="1">
      <alignment vertical="center"/>
    </xf>
    <xf numFmtId="0" fontId="4" fillId="0" borderId="68" xfId="0" applyFont="1" applyFill="1" applyBorder="1" applyAlignment="1" applyProtection="1">
      <alignment horizontal="center" vertical="center"/>
    </xf>
    <xf numFmtId="170" fontId="4" fillId="0" borderId="68" xfId="0" applyNumberFormat="1" applyFont="1" applyFill="1" applyBorder="1" applyAlignment="1" applyProtection="1">
      <alignment horizontal="left" vertical="center"/>
    </xf>
    <xf numFmtId="170" fontId="4" fillId="0" borderId="68" xfId="0" applyNumberFormat="1" applyFont="1" applyFill="1" applyBorder="1" applyAlignment="1" applyProtection="1">
      <alignment vertical="center"/>
    </xf>
    <xf numFmtId="170" fontId="30" fillId="0" borderId="5"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9" fontId="5" fillId="0" borderId="10" xfId="15" applyFont="1" applyFill="1" applyBorder="1" applyAlignment="1" applyProtection="1">
      <alignment vertical="center"/>
    </xf>
    <xf numFmtId="9" fontId="7" fillId="0" borderId="4" xfId="0" applyNumberFormat="1" applyFont="1" applyFill="1" applyBorder="1" applyAlignment="1" applyProtection="1">
      <alignment vertical="center"/>
    </xf>
    <xf numFmtId="0" fontId="4" fillId="0" borderId="8" xfId="0" applyFont="1" applyFill="1" applyBorder="1" applyAlignment="1" applyProtection="1">
      <alignment vertical="center"/>
    </xf>
    <xf numFmtId="2" fontId="4" fillId="0" borderId="0" xfId="0" applyNumberFormat="1" applyFont="1" applyFill="1" applyBorder="1" applyAlignment="1" applyProtection="1">
      <alignment vertical="center"/>
    </xf>
    <xf numFmtId="167" fontId="6" fillId="0" borderId="5" xfId="0" applyNumberFormat="1" applyFont="1" applyFill="1" applyBorder="1" applyAlignment="1" applyProtection="1">
      <alignment horizontal="right" vertical="center"/>
    </xf>
    <xf numFmtId="0" fontId="7" fillId="0" borderId="5" xfId="0" applyFont="1" applyBorder="1" applyAlignment="1" applyProtection="1">
      <alignment horizontal="right" vertical="center"/>
    </xf>
    <xf numFmtId="0" fontId="30" fillId="0" borderId="0" xfId="0" applyFont="1" applyFill="1" applyBorder="1" applyAlignment="1" applyProtection="1">
      <alignment vertical="center"/>
    </xf>
    <xf numFmtId="167" fontId="26" fillId="0" borderId="5" xfId="0" applyNumberFormat="1" applyFont="1" applyFill="1" applyBorder="1" applyAlignment="1" applyProtection="1">
      <alignment horizontal="right" vertical="center"/>
    </xf>
    <xf numFmtId="0" fontId="26" fillId="0" borderId="5" xfId="0" applyFont="1" applyBorder="1" applyAlignment="1" applyProtection="1">
      <alignment horizontal="right" vertical="center"/>
    </xf>
    <xf numFmtId="0" fontId="5" fillId="0" borderId="5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 xfId="0" applyFont="1" applyBorder="1" applyAlignment="1" applyProtection="1">
      <alignment vertical="center"/>
    </xf>
    <xf numFmtId="9" fontId="4" fillId="0" borderId="1" xfId="15" applyFont="1" applyBorder="1" applyAlignment="1" applyProtection="1">
      <alignment vertical="center"/>
    </xf>
    <xf numFmtId="0" fontId="4" fillId="0" borderId="1" xfId="0" applyFont="1" applyFill="1" applyBorder="1" applyAlignment="1" applyProtection="1">
      <alignment horizontal="center" vertical="center"/>
    </xf>
    <xf numFmtId="170" fontId="4" fillId="0" borderId="1" xfId="0" applyNumberFormat="1" applyFont="1" applyFill="1" applyBorder="1" applyAlignment="1" applyProtection="1">
      <alignment horizontal="left" vertical="center"/>
    </xf>
    <xf numFmtId="0" fontId="4" fillId="0" borderId="52" xfId="0" applyFont="1" applyBorder="1" applyAlignment="1" applyProtection="1">
      <alignment vertical="center"/>
    </xf>
    <xf numFmtId="170" fontId="4" fillId="0" borderId="1" xfId="0" applyNumberFormat="1" applyFont="1" applyBorder="1" applyAlignment="1" applyProtection="1">
      <alignment vertical="center"/>
    </xf>
    <xf numFmtId="170" fontId="4" fillId="0" borderId="1" xfId="0" applyNumberFormat="1" applyFont="1" applyBorder="1" applyAlignment="1" applyProtection="1">
      <alignment horizontal="center" vertical="center"/>
    </xf>
    <xf numFmtId="10" fontId="59" fillId="0" borderId="65" xfId="0" applyNumberFormat="1" applyFont="1" applyFill="1" applyBorder="1" applyAlignment="1" applyProtection="1">
      <alignment vertical="center"/>
    </xf>
    <xf numFmtId="0" fontId="27" fillId="0" borderId="2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13" fillId="0" borderId="4" xfId="0" applyFont="1" applyBorder="1" applyAlignment="1" applyProtection="1">
      <alignment vertical="center"/>
    </xf>
    <xf numFmtId="0" fontId="13" fillId="0" borderId="4" xfId="0" applyFont="1" applyBorder="1" applyAlignment="1" applyProtection="1">
      <alignment horizontal="left" vertical="center"/>
    </xf>
    <xf numFmtId="0" fontId="13" fillId="0" borderId="0" xfId="0" applyFont="1" applyBorder="1" applyAlignment="1" applyProtection="1">
      <alignment horizontal="left" vertical="center"/>
    </xf>
    <xf numFmtId="0" fontId="32" fillId="0" borderId="15" xfId="0" applyFont="1" applyBorder="1" applyAlignment="1" applyProtection="1">
      <alignment horizontal="left" vertical="center"/>
    </xf>
    <xf numFmtId="0" fontId="0" fillId="0" borderId="5" xfId="0" applyBorder="1"/>
    <xf numFmtId="9" fontId="5" fillId="0" borderId="4" xfId="0" applyNumberFormat="1"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61" fillId="0" borderId="15" xfId="0" applyFont="1" applyBorder="1" applyAlignment="1" applyProtection="1">
      <alignment horizontal="left" vertical="center"/>
    </xf>
    <xf numFmtId="0" fontId="67" fillId="0" borderId="15" xfId="0" applyFont="1" applyBorder="1" applyAlignment="1" applyProtection="1">
      <alignment horizontal="left" vertical="center"/>
    </xf>
    <xf numFmtId="0" fontId="67" fillId="0" borderId="43" xfId="0" applyFont="1" applyBorder="1" applyAlignment="1" applyProtection="1">
      <alignment horizontal="left" vertical="center"/>
    </xf>
    <xf numFmtId="0" fontId="29" fillId="0" borderId="0" xfId="0" applyFont="1" applyBorder="1" applyAlignment="1" applyProtection="1">
      <alignment horizontal="left" vertical="center"/>
    </xf>
    <xf numFmtId="0" fontId="38" fillId="0" borderId="0" xfId="0" applyFont="1" applyBorder="1" applyAlignment="1" applyProtection="1">
      <alignment horizontal="left" vertical="center"/>
    </xf>
    <xf numFmtId="0" fontId="74" fillId="0" borderId="0" xfId="0" applyFont="1" applyBorder="1" applyAlignment="1" applyProtection="1">
      <alignment horizontal="left" vertical="center"/>
    </xf>
    <xf numFmtId="173" fontId="50" fillId="0" borderId="0" xfId="13" applyNumberFormat="1" applyFont="1" applyBorder="1" applyAlignment="1" applyProtection="1">
      <alignment horizontal="left" vertical="center"/>
    </xf>
    <xf numFmtId="0" fontId="30" fillId="0" borderId="15" xfId="13" applyFont="1" applyFill="1" applyBorder="1" applyAlignment="1" applyProtection="1">
      <alignment horizontal="left" vertical="center"/>
    </xf>
    <xf numFmtId="0" fontId="16" fillId="0" borderId="15" xfId="0" applyFont="1" applyBorder="1" applyAlignment="1" applyProtection="1">
      <alignment vertical="center"/>
    </xf>
    <xf numFmtId="49" fontId="32" fillId="0" borderId="15" xfId="0" applyNumberFormat="1" applyFont="1" applyBorder="1" applyAlignment="1" applyProtection="1">
      <alignment horizontal="left" vertical="center"/>
    </xf>
    <xf numFmtId="49" fontId="15" fillId="0" borderId="15" xfId="0" applyNumberFormat="1" applyFont="1" applyBorder="1" applyAlignment="1" applyProtection="1">
      <alignment vertical="center"/>
    </xf>
    <xf numFmtId="0" fontId="15" fillId="0" borderId="15" xfId="0" applyFont="1" applyBorder="1" applyAlignment="1" applyProtection="1">
      <alignment horizontal="left" vertical="center"/>
    </xf>
    <xf numFmtId="0" fontId="62" fillId="0" borderId="15" xfId="0" applyFont="1" applyBorder="1" applyAlignment="1" applyProtection="1">
      <alignment horizontal="left" vertical="center"/>
    </xf>
    <xf numFmtId="0" fontId="16" fillId="0" borderId="58" xfId="0" applyFont="1" applyBorder="1" applyAlignment="1" applyProtection="1">
      <alignment vertical="center"/>
    </xf>
    <xf numFmtId="178" fontId="32" fillId="0" borderId="69" xfId="0" applyNumberFormat="1" applyFont="1" applyBorder="1" applyAlignment="1" applyProtection="1">
      <alignment horizontal="left" vertical="center"/>
    </xf>
    <xf numFmtId="49" fontId="32" fillId="0" borderId="45" xfId="0" applyNumberFormat="1" applyFont="1" applyBorder="1" applyAlignment="1" applyProtection="1">
      <alignment vertical="center"/>
    </xf>
    <xf numFmtId="175" fontId="32" fillId="0" borderId="70" xfId="0" applyNumberFormat="1" applyFont="1" applyBorder="1" applyAlignment="1" applyProtection="1">
      <alignment horizontal="left" vertical="center"/>
    </xf>
    <xf numFmtId="0" fontId="15" fillId="0" borderId="43" xfId="0" applyFont="1" applyBorder="1" applyAlignment="1" applyProtection="1">
      <alignment vertical="center"/>
    </xf>
    <xf numFmtId="0" fontId="32" fillId="0" borderId="45" xfId="0" applyFont="1" applyBorder="1" applyAlignment="1" applyProtection="1">
      <alignment horizontal="left" vertical="center"/>
    </xf>
    <xf numFmtId="0" fontId="32" fillId="0" borderId="71" xfId="0" applyFont="1" applyBorder="1" applyAlignment="1" applyProtection="1">
      <alignment horizontal="left" vertical="center"/>
    </xf>
    <xf numFmtId="0" fontId="16" fillId="0" borderId="11" xfId="0" applyFont="1" applyBorder="1" applyAlignment="1" applyProtection="1">
      <alignment horizontal="right" vertical="center"/>
    </xf>
    <xf numFmtId="0" fontId="13" fillId="0" borderId="72" xfId="0" applyFont="1" applyBorder="1" applyAlignment="1" applyProtection="1">
      <alignment vertical="center"/>
    </xf>
    <xf numFmtId="0" fontId="38" fillId="0" borderId="72" xfId="0" applyFont="1" applyFill="1" applyBorder="1" applyAlignment="1" applyProtection="1">
      <alignment vertical="center"/>
    </xf>
    <xf numFmtId="0" fontId="13" fillId="0" borderId="9" xfId="0" applyFont="1" applyBorder="1" applyAlignment="1" applyProtection="1">
      <alignment vertical="center"/>
    </xf>
    <xf numFmtId="0" fontId="27" fillId="0" borderId="5" xfId="0" applyFont="1" applyFill="1" applyBorder="1" applyAlignment="1" applyProtection="1">
      <alignment horizontal="right" vertical="center"/>
    </xf>
    <xf numFmtId="170" fontId="30" fillId="0" borderId="1" xfId="0" applyNumberFormat="1" applyFont="1" applyFill="1" applyBorder="1" applyAlignment="1" applyProtection="1">
      <alignment horizontal="right" vertical="center"/>
    </xf>
    <xf numFmtId="170" fontId="15" fillId="0" borderId="0" xfId="0" applyNumberFormat="1" applyFont="1"/>
    <xf numFmtId="15" fontId="7" fillId="4" borderId="69" xfId="0" applyNumberFormat="1" applyFont="1" applyFill="1" applyBorder="1" applyAlignment="1" applyProtection="1">
      <alignment horizontal="center" vertical="center"/>
      <protection locked="0"/>
    </xf>
    <xf numFmtId="170" fontId="16" fillId="0" borderId="54" xfId="0" applyNumberFormat="1" applyFont="1" applyBorder="1"/>
    <xf numFmtId="178" fontId="40" fillId="0" borderId="0" xfId="0" applyNumberFormat="1" applyFont="1" applyBorder="1" applyAlignment="1">
      <alignment horizontal="left" vertical="center"/>
    </xf>
    <xf numFmtId="0" fontId="7" fillId="0" borderId="1" xfId="0" applyFont="1" applyBorder="1" applyAlignment="1">
      <alignment horizontal="right" vertical="center"/>
    </xf>
    <xf numFmtId="0" fontId="7" fillId="0" borderId="73" xfId="0" applyFont="1" applyBorder="1" applyAlignment="1">
      <alignment horizontal="right" vertical="center"/>
    </xf>
    <xf numFmtId="170" fontId="13" fillId="0" borderId="0" xfId="0" applyNumberFormat="1" applyFont="1" applyFill="1" applyBorder="1" applyAlignment="1">
      <alignment vertical="center"/>
    </xf>
    <xf numFmtId="0" fontId="16" fillId="0" borderId="24" xfId="0" applyFont="1" applyBorder="1" applyAlignment="1">
      <alignment horizontal="right" vertical="center"/>
    </xf>
    <xf numFmtId="0" fontId="16" fillId="0" borderId="28" xfId="0" applyFont="1" applyBorder="1" applyAlignment="1">
      <alignment horizontal="right" vertical="center"/>
    </xf>
    <xf numFmtId="0" fontId="15" fillId="0" borderId="0" xfId="0" applyFont="1"/>
    <xf numFmtId="0" fontId="16" fillId="0" borderId="28" xfId="0" applyFont="1" applyBorder="1" applyAlignment="1">
      <alignment horizontal="right"/>
    </xf>
    <xf numFmtId="0" fontId="15" fillId="0" borderId="1" xfId="0" applyFont="1" applyBorder="1"/>
    <xf numFmtId="0" fontId="16" fillId="0" borderId="1" xfId="0" applyFont="1" applyBorder="1" applyAlignment="1">
      <alignment horizontal="right" vertical="center"/>
    </xf>
    <xf numFmtId="0" fontId="0" fillId="0" borderId="0" xfId="0" applyAlignment="1">
      <alignment horizontal="right"/>
    </xf>
    <xf numFmtId="9" fontId="4" fillId="0" borderId="11" xfId="0" applyNumberFormat="1"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Border="1" applyAlignment="1" applyProtection="1">
      <alignment horizontal="center" vertical="center"/>
    </xf>
    <xf numFmtId="170" fontId="4" fillId="0" borderId="5" xfId="0" applyNumberFormat="1" applyFont="1" applyBorder="1" applyAlignment="1" applyProtection="1">
      <alignment vertical="center"/>
    </xf>
    <xf numFmtId="170" fontId="4" fillId="0" borderId="5" xfId="0" applyNumberFormat="1" applyFont="1" applyFill="1" applyBorder="1" applyAlignment="1" applyProtection="1">
      <alignment vertical="center"/>
    </xf>
    <xf numFmtId="10" fontId="4" fillId="0" borderId="5" xfId="15" applyNumberFormat="1" applyFont="1" applyFill="1" applyBorder="1" applyAlignment="1" applyProtection="1">
      <alignment vertical="center"/>
    </xf>
    <xf numFmtId="170" fontId="4" fillId="0" borderId="5" xfId="0" applyNumberFormat="1" applyFont="1" applyFill="1" applyBorder="1" applyAlignment="1" applyProtection="1">
      <alignment horizontal="right" vertical="center"/>
    </xf>
    <xf numFmtId="44" fontId="0" fillId="0" borderId="0" xfId="0" applyNumberFormat="1"/>
    <xf numFmtId="0" fontId="9" fillId="0" borderId="0" xfId="0" applyFont="1"/>
    <xf numFmtId="0" fontId="4" fillId="0" borderId="13" xfId="0" applyFont="1" applyBorder="1" applyAlignment="1">
      <alignment vertical="center"/>
    </xf>
    <xf numFmtId="0" fontId="4" fillId="0" borderId="47" xfId="0" applyFont="1" applyBorder="1" applyAlignment="1">
      <alignment vertical="center"/>
    </xf>
    <xf numFmtId="0" fontId="4" fillId="0" borderId="28" xfId="0" applyFont="1" applyBorder="1" applyAlignment="1">
      <alignment horizontal="left" vertical="center"/>
    </xf>
    <xf numFmtId="0" fontId="14" fillId="0" borderId="14" xfId="0" applyFont="1" applyBorder="1" applyAlignment="1">
      <alignment vertical="center"/>
    </xf>
    <xf numFmtId="0" fontId="14" fillId="0" borderId="46" xfId="0" applyFont="1" applyBorder="1" applyAlignment="1">
      <alignment horizontal="left" vertical="center"/>
    </xf>
    <xf numFmtId="0" fontId="19" fillId="0" borderId="28" xfId="0" applyFont="1" applyBorder="1" applyAlignment="1" applyProtection="1">
      <alignment vertical="center"/>
      <protection locked="0"/>
    </xf>
    <xf numFmtId="0" fontId="26" fillId="0" borderId="46" xfId="0" applyFont="1" applyFill="1" applyBorder="1" applyAlignment="1" applyProtection="1">
      <alignment horizontal="left" vertical="center"/>
    </xf>
    <xf numFmtId="0" fontId="13" fillId="0" borderId="28" xfId="0" applyFont="1" applyFill="1" applyBorder="1" applyAlignment="1" applyProtection="1">
      <alignment vertical="center"/>
    </xf>
    <xf numFmtId="0" fontId="52" fillId="0" borderId="29" xfId="0" applyFont="1" applyFill="1" applyBorder="1" applyAlignment="1" applyProtection="1">
      <alignment vertical="center"/>
    </xf>
    <xf numFmtId="0" fontId="16" fillId="0" borderId="53" xfId="0" applyFont="1" applyBorder="1" applyAlignment="1" applyProtection="1">
      <alignment vertical="center"/>
    </xf>
    <xf numFmtId="15" fontId="4" fillId="2" borderId="11" xfId="0" applyNumberFormat="1" applyFont="1" applyFill="1" applyBorder="1" applyAlignment="1" applyProtection="1">
      <alignment horizontal="left" vertical="center"/>
    </xf>
    <xf numFmtId="0" fontId="50" fillId="0" borderId="0"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15" xfId="0" applyFont="1" applyBorder="1" applyAlignment="1" applyProtection="1">
      <alignment vertical="center"/>
    </xf>
    <xf numFmtId="0" fontId="13" fillId="0" borderId="65" xfId="0" applyFont="1" applyBorder="1" applyAlignment="1" applyProtection="1">
      <alignment vertical="center"/>
    </xf>
    <xf numFmtId="0" fontId="37" fillId="0" borderId="74" xfId="0" applyFont="1" applyBorder="1" applyAlignment="1" applyProtection="1">
      <alignment horizontal="center" vertical="center"/>
    </xf>
    <xf numFmtId="0" fontId="15" fillId="0" borderId="66" xfId="0" applyFont="1" applyFill="1" applyBorder="1" applyAlignment="1" applyProtection="1">
      <alignment horizontal="right" vertical="center"/>
    </xf>
    <xf numFmtId="0" fontId="15" fillId="0" borderId="75" xfId="0" applyFont="1" applyFill="1" applyBorder="1" applyAlignment="1" applyProtection="1">
      <alignment horizontal="right" vertical="center"/>
    </xf>
    <xf numFmtId="0" fontId="15" fillId="0" borderId="76" xfId="0" applyFont="1" applyFill="1" applyBorder="1" applyAlignment="1" applyProtection="1">
      <alignment horizontal="right" vertical="center"/>
    </xf>
    <xf numFmtId="0" fontId="15" fillId="0" borderId="76" xfId="0" applyFont="1" applyBorder="1" applyAlignment="1" applyProtection="1">
      <alignment horizontal="right" vertical="center"/>
    </xf>
    <xf numFmtId="0" fontId="15" fillId="0" borderId="77" xfId="0" applyFont="1" applyBorder="1" applyAlignment="1" applyProtection="1">
      <alignment horizontal="right" vertical="center"/>
    </xf>
    <xf numFmtId="0" fontId="15" fillId="0" borderId="0" xfId="0" applyFont="1" applyFill="1" applyBorder="1" applyAlignment="1" applyProtection="1">
      <alignment horizontal="right" vertical="center"/>
    </xf>
    <xf numFmtId="0" fontId="28" fillId="3" borderId="78" xfId="0" applyFont="1" applyFill="1" applyBorder="1" applyAlignment="1" applyProtection="1">
      <alignment horizontal="center" vertical="center" wrapText="1"/>
      <protection locked="0"/>
    </xf>
    <xf numFmtId="0" fontId="15" fillId="0" borderId="79" xfId="0" applyFont="1" applyFill="1" applyBorder="1" applyAlignment="1" applyProtection="1">
      <alignment horizontal="right" vertical="center"/>
    </xf>
    <xf numFmtId="0" fontId="15" fillId="0" borderId="79" xfId="0" applyFont="1" applyBorder="1" applyAlignment="1" applyProtection="1">
      <alignment horizontal="right" vertical="center"/>
    </xf>
    <xf numFmtId="0" fontId="15" fillId="0" borderId="80" xfId="0" applyFont="1" applyBorder="1" applyAlignment="1" applyProtection="1">
      <alignment horizontal="right" vertical="center"/>
    </xf>
    <xf numFmtId="0" fontId="15" fillId="0" borderId="81" xfId="0" applyFont="1" applyBorder="1" applyAlignment="1" applyProtection="1">
      <alignment horizontal="right" vertical="center"/>
    </xf>
    <xf numFmtId="0" fontId="15" fillId="0" borderId="82" xfId="0" applyFont="1" applyFill="1" applyBorder="1" applyAlignment="1" applyProtection="1">
      <alignment horizontal="right" vertical="center"/>
    </xf>
    <xf numFmtId="0" fontId="15" fillId="0" borderId="22" xfId="0" applyFont="1" applyBorder="1" applyAlignment="1" applyProtection="1">
      <alignment horizontal="right" vertical="center"/>
    </xf>
    <xf numFmtId="0" fontId="15" fillId="0" borderId="37" xfId="0" applyFont="1" applyFill="1" applyBorder="1" applyAlignment="1" applyProtection="1">
      <alignment horizontal="right" vertical="center"/>
    </xf>
    <xf numFmtId="0" fontId="15" fillId="0" borderId="21" xfId="0" applyFont="1" applyBorder="1" applyAlignment="1">
      <alignment horizontal="right" vertical="center"/>
    </xf>
    <xf numFmtId="0" fontId="15" fillId="0" borderId="83" xfId="0" applyFont="1" applyBorder="1" applyAlignment="1" applyProtection="1">
      <alignment horizontal="right" vertical="center"/>
    </xf>
    <xf numFmtId="172" fontId="82" fillId="0" borderId="84" xfId="0" applyNumberFormat="1" applyFont="1" applyFill="1" applyBorder="1" applyAlignment="1" applyProtection="1">
      <alignment horizontal="center" vertical="center"/>
    </xf>
    <xf numFmtId="0" fontId="13" fillId="0" borderId="81" xfId="0" applyFont="1" applyBorder="1" applyAlignment="1">
      <alignment horizontal="right" vertical="center"/>
    </xf>
    <xf numFmtId="0" fontId="13" fillId="0" borderId="85" xfId="0" applyFont="1" applyBorder="1" applyAlignment="1" applyProtection="1">
      <alignment horizontal="right" vertical="center"/>
    </xf>
    <xf numFmtId="0" fontId="13" fillId="0" borderId="86" xfId="0" applyFont="1" applyBorder="1" applyAlignment="1">
      <alignment horizontal="right" vertical="center"/>
    </xf>
    <xf numFmtId="0" fontId="15" fillId="0" borderId="45" xfId="0" applyFont="1" applyBorder="1" applyAlignment="1">
      <alignment horizontal="left" vertical="center"/>
    </xf>
    <xf numFmtId="6" fontId="15" fillId="5" borderId="8" xfId="0" applyNumberFormat="1" applyFont="1" applyFill="1" applyBorder="1" applyAlignment="1" applyProtection="1">
      <alignment vertical="center"/>
    </xf>
    <xf numFmtId="172" fontId="16" fillId="0" borderId="87" xfId="0" applyNumberFormat="1" applyFont="1" applyFill="1" applyBorder="1" applyAlignment="1" applyProtection="1">
      <alignment horizontal="right" vertical="center"/>
    </xf>
    <xf numFmtId="0" fontId="15" fillId="0" borderId="88" xfId="0" applyFont="1" applyBorder="1" applyAlignment="1" applyProtection="1">
      <alignment horizontal="right" vertical="center"/>
    </xf>
    <xf numFmtId="179" fontId="32" fillId="0" borderId="69" xfId="0" applyNumberFormat="1" applyFont="1" applyBorder="1" applyAlignment="1" applyProtection="1">
      <alignment horizontal="left" vertical="center"/>
    </xf>
    <xf numFmtId="49" fontId="16"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center"/>
    </xf>
    <xf numFmtId="0" fontId="63" fillId="0" borderId="5" xfId="0" applyFont="1" applyFill="1" applyBorder="1" applyAlignment="1" applyProtection="1">
      <alignment horizontal="center" vertical="center" wrapText="1"/>
    </xf>
    <xf numFmtId="0" fontId="83" fillId="0" borderId="5" xfId="0" applyFont="1" applyFill="1" applyBorder="1" applyAlignment="1" applyProtection="1">
      <alignment horizontal="center" vertical="center" wrapText="1"/>
    </xf>
    <xf numFmtId="49" fontId="32" fillId="0" borderId="0" xfId="0" applyNumberFormat="1" applyFont="1" applyBorder="1" applyAlignment="1" applyProtection="1">
      <alignment vertical="center"/>
    </xf>
    <xf numFmtId="0" fontId="16" fillId="0" borderId="5" xfId="0" applyFont="1" applyFill="1" applyBorder="1" applyAlignment="1" applyProtection="1">
      <alignment horizontal="right" vertical="center"/>
    </xf>
    <xf numFmtId="0" fontId="86" fillId="0" borderId="36" xfId="0" applyFont="1" applyBorder="1" applyAlignment="1" applyProtection="1">
      <alignment horizontal="left" vertical="center"/>
    </xf>
    <xf numFmtId="0" fontId="87" fillId="0" borderId="0" xfId="0" applyFont="1" applyBorder="1" applyAlignment="1" applyProtection="1">
      <alignment vertical="center"/>
    </xf>
    <xf numFmtId="0" fontId="88" fillId="0" borderId="0" xfId="0" applyFont="1" applyBorder="1" applyAlignment="1" applyProtection="1">
      <alignment vertical="center"/>
    </xf>
    <xf numFmtId="1" fontId="86" fillId="0" borderId="37" xfId="0" applyNumberFormat="1" applyFont="1" applyFill="1" applyBorder="1" applyAlignment="1" applyProtection="1">
      <alignment horizontal="center" vertical="center"/>
    </xf>
    <xf numFmtId="0" fontId="13" fillId="0" borderId="89" xfId="0" applyFont="1" applyBorder="1" applyAlignment="1" applyProtection="1">
      <alignment horizontal="right" vertical="center" wrapText="1"/>
    </xf>
    <xf numFmtId="0" fontId="15" fillId="2" borderId="0" xfId="0" applyFont="1" applyFill="1" applyBorder="1" applyAlignment="1" applyProtection="1">
      <alignment vertical="center"/>
    </xf>
    <xf numFmtId="0" fontId="13" fillId="0" borderId="90" xfId="0" applyFont="1" applyBorder="1" applyAlignment="1">
      <alignment horizontal="right" vertical="center"/>
    </xf>
    <xf numFmtId="0" fontId="15" fillId="0" borderId="91" xfId="0" applyFont="1" applyBorder="1" applyAlignment="1" applyProtection="1">
      <alignment horizontal="right" vertical="center"/>
    </xf>
    <xf numFmtId="0" fontId="15" fillId="0" borderId="92" xfId="0" applyFont="1" applyFill="1" applyBorder="1" applyAlignment="1" applyProtection="1">
      <alignment horizontal="right" vertical="center"/>
    </xf>
    <xf numFmtId="15" fontId="47" fillId="2" borderId="34" xfId="0" applyNumberFormat="1" applyFont="1" applyFill="1" applyBorder="1" applyAlignment="1" applyProtection="1">
      <alignment horizontal="right" vertical="center"/>
    </xf>
    <xf numFmtId="0" fontId="41" fillId="0" borderId="42" xfId="0" applyFont="1" applyFill="1" applyBorder="1" applyAlignment="1" applyProtection="1">
      <alignment horizontal="center" vertical="center"/>
    </xf>
    <xf numFmtId="0" fontId="15" fillId="0" borderId="37" xfId="0" applyFont="1" applyBorder="1" applyAlignment="1">
      <alignment horizontal="right" vertical="center"/>
    </xf>
    <xf numFmtId="10" fontId="90" fillId="4" borderId="21" xfId="0" applyNumberFormat="1" applyFont="1" applyFill="1" applyBorder="1" applyAlignment="1" applyProtection="1">
      <alignment horizontal="center" vertical="center"/>
      <protection locked="0"/>
    </xf>
    <xf numFmtId="0" fontId="4" fillId="0" borderId="0" xfId="0" applyFont="1" applyAlignment="1">
      <alignment horizontal="left" indent="1"/>
    </xf>
    <xf numFmtId="49" fontId="30" fillId="0" borderId="5" xfId="13" applyNumberFormat="1" applyFont="1" applyFill="1" applyBorder="1" applyAlignment="1" applyProtection="1">
      <alignment horizontal="left" vertical="center"/>
    </xf>
    <xf numFmtId="49" fontId="16" fillId="0" borderId="5" xfId="0" applyNumberFormat="1" applyFont="1" applyBorder="1" applyAlignment="1" applyProtection="1">
      <alignment horizontal="right" vertical="center"/>
    </xf>
    <xf numFmtId="49" fontId="16" fillId="0" borderId="4" xfId="0" applyNumberFormat="1" applyFont="1" applyBorder="1" applyAlignment="1" applyProtection="1">
      <alignment horizontal="right" vertical="center"/>
    </xf>
    <xf numFmtId="49" fontId="32" fillId="0" borderId="8" xfId="0" applyNumberFormat="1" applyFont="1" applyBorder="1" applyAlignment="1" applyProtection="1">
      <alignment vertical="center"/>
    </xf>
    <xf numFmtId="175" fontId="47" fillId="0" borderId="8" xfId="0" applyNumberFormat="1" applyFont="1" applyBorder="1" applyAlignment="1" applyProtection="1">
      <alignment horizontal="right" vertical="center"/>
    </xf>
    <xf numFmtId="174" fontId="47" fillId="0" borderId="8" xfId="0" applyNumberFormat="1" applyFont="1" applyBorder="1" applyAlignment="1" applyProtection="1">
      <alignment horizontal="right" vertical="center"/>
    </xf>
    <xf numFmtId="0" fontId="75" fillId="0" borderId="17" xfId="0" applyFont="1" applyBorder="1" applyAlignment="1" applyProtection="1">
      <alignment horizontal="center" vertical="center"/>
    </xf>
    <xf numFmtId="0" fontId="68" fillId="0" borderId="15" xfId="0" applyFont="1" applyBorder="1" applyAlignment="1" applyProtection="1">
      <alignment horizontal="left" vertical="center"/>
    </xf>
    <xf numFmtId="0" fontId="68" fillId="0" borderId="0" xfId="0" applyFont="1" applyBorder="1" applyAlignment="1" applyProtection="1">
      <alignment horizontal="left" vertical="center"/>
    </xf>
    <xf numFmtId="0" fontId="13" fillId="0" borderId="5" xfId="0" applyFont="1" applyBorder="1" applyAlignment="1" applyProtection="1">
      <alignment horizontal="right" vertical="center"/>
    </xf>
    <xf numFmtId="49" fontId="15" fillId="0" borderId="0" xfId="0" applyNumberFormat="1" applyFont="1" applyBorder="1" applyAlignment="1" applyProtection="1">
      <alignment vertical="center"/>
    </xf>
    <xf numFmtId="49" fontId="13" fillId="0" borderId="0" xfId="0" applyNumberFormat="1" applyFont="1" applyBorder="1" applyAlignment="1" applyProtection="1">
      <alignment vertical="center"/>
    </xf>
    <xf numFmtId="49" fontId="32" fillId="0" borderId="45" xfId="0" applyNumberFormat="1" applyFont="1" applyBorder="1" applyAlignment="1" applyProtection="1">
      <alignment horizontal="left" vertical="center"/>
    </xf>
    <xf numFmtId="49" fontId="32" fillId="0" borderId="15" xfId="0" applyNumberFormat="1" applyFont="1" applyBorder="1" applyAlignment="1" applyProtection="1">
      <alignment horizontal="center" vertical="center"/>
    </xf>
    <xf numFmtId="0" fontId="13" fillId="0" borderId="20" xfId="0" applyFont="1" applyBorder="1" applyAlignment="1" applyProtection="1">
      <alignment vertical="center"/>
    </xf>
    <xf numFmtId="0" fontId="13" fillId="0" borderId="12" xfId="0" applyFont="1" applyBorder="1" applyAlignment="1" applyProtection="1">
      <alignment vertical="center"/>
    </xf>
    <xf numFmtId="0" fontId="13" fillId="0" borderId="2" xfId="0" applyFont="1" applyBorder="1" applyAlignment="1" applyProtection="1">
      <alignment vertical="center"/>
    </xf>
    <xf numFmtId="0" fontId="71" fillId="0" borderId="15" xfId="13" applyFont="1" applyFill="1" applyBorder="1" applyAlignment="1" applyProtection="1">
      <alignment vertical="center"/>
    </xf>
    <xf numFmtId="0" fontId="71" fillId="0" borderId="10" xfId="13" applyFont="1" applyFill="1" applyBorder="1" applyAlignment="1" applyProtection="1">
      <alignment vertical="center"/>
    </xf>
    <xf numFmtId="173" fontId="79" fillId="0" borderId="17" xfId="13" applyNumberFormat="1" applyFont="1" applyFill="1" applyBorder="1" applyAlignment="1" applyProtection="1">
      <alignment vertical="center"/>
    </xf>
    <xf numFmtId="0" fontId="78" fillId="0" borderId="15" xfId="13" applyFont="1" applyFill="1" applyBorder="1" applyAlignment="1" applyProtection="1">
      <alignment horizontal="right" vertical="center"/>
    </xf>
    <xf numFmtId="0" fontId="14" fillId="0" borderId="15" xfId="0" applyFont="1" applyBorder="1" applyAlignment="1" applyProtection="1">
      <alignment horizontal="right" vertical="center"/>
    </xf>
    <xf numFmtId="0" fontId="71" fillId="0" borderId="43" xfId="13" applyFont="1" applyFill="1" applyBorder="1" applyAlignment="1" applyProtection="1">
      <alignment vertical="center"/>
    </xf>
    <xf numFmtId="0" fontId="70" fillId="0" borderId="9" xfId="0" applyFont="1" applyFill="1" applyBorder="1" applyAlignment="1" applyProtection="1">
      <alignment horizontal="center" vertical="center" wrapText="1"/>
    </xf>
    <xf numFmtId="0" fontId="70" fillId="0" borderId="10" xfId="13" applyFont="1" applyFill="1" applyBorder="1" applyAlignment="1" applyProtection="1">
      <alignment vertical="center"/>
    </xf>
    <xf numFmtId="0" fontId="14" fillId="0" borderId="10" xfId="0" applyFont="1" applyBorder="1" applyAlignment="1" applyProtection="1">
      <alignment horizontal="right" vertical="center"/>
    </xf>
    <xf numFmtId="0" fontId="71" fillId="0" borderId="93" xfId="13" applyFont="1" applyFill="1" applyBorder="1" applyAlignment="1" applyProtection="1">
      <alignment vertical="center"/>
    </xf>
    <xf numFmtId="0" fontId="6" fillId="0" borderId="51" xfId="0" applyFont="1" applyFill="1" applyBorder="1" applyAlignment="1" applyProtection="1">
      <alignment horizontal="center" vertical="center" wrapText="1"/>
    </xf>
    <xf numFmtId="0" fontId="72" fillId="0" borderId="21" xfId="0" applyFont="1" applyFill="1" applyBorder="1" applyAlignment="1" applyProtection="1">
      <alignment horizontal="center" vertical="center" wrapText="1"/>
    </xf>
    <xf numFmtId="0" fontId="72" fillId="0" borderId="94" xfId="0" applyFont="1" applyFill="1" applyBorder="1" applyAlignment="1" applyProtection="1">
      <alignment horizontal="center" vertical="center" wrapText="1"/>
    </xf>
    <xf numFmtId="0" fontId="72" fillId="0" borderId="29" xfId="0" applyFont="1" applyFill="1" applyBorder="1" applyAlignment="1" applyProtection="1">
      <alignment horizontal="center" vertical="center" wrapText="1"/>
    </xf>
    <xf numFmtId="49" fontId="5" fillId="0" borderId="5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3" fillId="0" borderId="11" xfId="0" applyNumberFormat="1" applyFont="1" applyFill="1" applyBorder="1" applyAlignment="1" applyProtection="1">
      <alignment horizontal="left" vertical="center"/>
    </xf>
    <xf numFmtId="4" fontId="13" fillId="0" borderId="34" xfId="0" applyNumberFormat="1" applyFont="1" applyBorder="1" applyAlignment="1" applyProtection="1">
      <alignment vertical="center"/>
    </xf>
    <xf numFmtId="0" fontId="76" fillId="0" borderId="17" xfId="0" applyFont="1" applyBorder="1" applyAlignment="1" applyProtection="1">
      <alignment horizontal="center" vertical="center"/>
    </xf>
    <xf numFmtId="0" fontId="80" fillId="0" borderId="15" xfId="0" applyFont="1" applyBorder="1" applyAlignment="1" applyProtection="1">
      <alignment horizontal="left" vertical="center"/>
    </xf>
    <xf numFmtId="0" fontId="80" fillId="0" borderId="0" xfId="0" applyFont="1" applyBorder="1" applyAlignment="1" applyProtection="1">
      <alignment horizontal="left" vertical="center"/>
    </xf>
    <xf numFmtId="0" fontId="80" fillId="0" borderId="4" xfId="0" applyFont="1" applyBorder="1" applyAlignment="1" applyProtection="1">
      <alignment horizontal="left" vertical="center"/>
    </xf>
    <xf numFmtId="0" fontId="13" fillId="0" borderId="1" xfId="0" applyFont="1" applyBorder="1" applyAlignment="1" applyProtection="1">
      <alignment vertical="center"/>
    </xf>
    <xf numFmtId="4" fontId="71" fillId="0" borderId="10" xfId="13" applyNumberFormat="1" applyFont="1" applyFill="1" applyBorder="1" applyAlignment="1" applyProtection="1">
      <alignment vertical="center"/>
    </xf>
    <xf numFmtId="10" fontId="92" fillId="0" borderId="95" xfId="0" applyNumberFormat="1" applyFont="1" applyFill="1" applyBorder="1" applyAlignment="1" applyProtection="1">
      <alignment vertical="center"/>
    </xf>
    <xf numFmtId="0" fontId="28" fillId="0" borderId="65" xfId="0" applyFont="1" applyFill="1" applyBorder="1" applyAlignment="1" applyProtection="1">
      <alignment horizontal="center" vertical="center"/>
    </xf>
    <xf numFmtId="0" fontId="28" fillId="0" borderId="65" xfId="0" applyFont="1" applyBorder="1" applyAlignment="1" applyProtection="1">
      <alignment horizontal="center" vertical="center"/>
    </xf>
    <xf numFmtId="10" fontId="92" fillId="0" borderId="95" xfId="0" applyNumberFormat="1" applyFont="1" applyFill="1" applyBorder="1" applyAlignment="1" applyProtection="1">
      <alignment horizontal="center" vertical="center"/>
    </xf>
    <xf numFmtId="0" fontId="13" fillId="0" borderId="96" xfId="0" applyFont="1" applyBorder="1" applyAlignment="1">
      <alignment horizontal="right" vertical="center"/>
    </xf>
    <xf numFmtId="0" fontId="15" fillId="0" borderId="96" xfId="0" applyFont="1" applyFill="1" applyBorder="1" applyAlignment="1" applyProtection="1">
      <alignment horizontal="right" vertical="center"/>
    </xf>
    <xf numFmtId="0" fontId="13" fillId="0" borderId="76" xfId="0" applyFont="1" applyBorder="1" applyAlignment="1">
      <alignment horizontal="right" vertical="center"/>
    </xf>
    <xf numFmtId="0" fontId="13" fillId="0" borderId="97" xfId="0" applyFont="1" applyBorder="1" applyAlignment="1">
      <alignment horizontal="right" vertical="center"/>
    </xf>
    <xf numFmtId="0" fontId="16" fillId="6" borderId="98" xfId="0" applyFont="1" applyFill="1" applyBorder="1" applyAlignment="1" applyProtection="1">
      <alignment horizontal="center" vertical="center" wrapText="1"/>
    </xf>
    <xf numFmtId="0" fontId="16" fillId="7" borderId="87" xfId="0" applyFont="1" applyFill="1" applyBorder="1" applyAlignment="1" applyProtection="1">
      <alignment horizontal="center" vertical="center" wrapText="1"/>
    </xf>
    <xf numFmtId="0" fontId="13" fillId="0" borderId="0" xfId="0" applyFont="1" applyBorder="1" applyAlignment="1" applyProtection="1">
      <alignment horizontal="right" vertical="center"/>
    </xf>
    <xf numFmtId="0" fontId="13" fillId="0" borderId="99" xfId="0" applyFont="1" applyBorder="1" applyAlignment="1">
      <alignment horizontal="right" vertical="center"/>
    </xf>
    <xf numFmtId="0" fontId="15" fillId="0" borderId="100" xfId="0" applyFont="1" applyFill="1" applyBorder="1" applyAlignment="1" applyProtection="1">
      <alignment horizontal="right" vertical="center"/>
    </xf>
    <xf numFmtId="0" fontId="28" fillId="0" borderId="46" xfId="0" applyFont="1" applyBorder="1" applyAlignment="1">
      <alignment horizontal="right" vertical="center"/>
    </xf>
    <xf numFmtId="0" fontId="26" fillId="0" borderId="28" xfId="0" applyFont="1" applyFill="1" applyBorder="1" applyAlignment="1" applyProtection="1">
      <alignment horizontal="right" vertical="center"/>
    </xf>
    <xf numFmtId="0" fontId="26" fillId="0" borderId="29" xfId="0" applyFont="1" applyFill="1" applyBorder="1" applyAlignment="1" applyProtection="1">
      <alignment horizontal="right" vertical="center"/>
    </xf>
    <xf numFmtId="0" fontId="13" fillId="0" borderId="90" xfId="0" applyFont="1" applyBorder="1" applyAlignment="1" applyProtection="1">
      <alignment horizontal="right" vertical="center"/>
    </xf>
    <xf numFmtId="49" fontId="16" fillId="3" borderId="32" xfId="0" applyNumberFormat="1" applyFont="1" applyFill="1" applyBorder="1" applyAlignment="1" applyProtection="1">
      <alignment vertical="center"/>
    </xf>
    <xf numFmtId="0" fontId="13" fillId="0" borderId="81" xfId="0" applyFont="1" applyBorder="1" applyAlignment="1" applyProtection="1">
      <alignment horizontal="right" vertical="center"/>
    </xf>
    <xf numFmtId="49" fontId="16" fillId="3" borderId="21" xfId="0" applyNumberFormat="1" applyFont="1" applyFill="1" applyBorder="1" applyAlignment="1" applyProtection="1">
      <alignment vertical="center"/>
    </xf>
    <xf numFmtId="49" fontId="16" fillId="3" borderId="21" xfId="0" applyNumberFormat="1" applyFont="1" applyFill="1" applyBorder="1" applyAlignment="1" applyProtection="1">
      <alignment horizontal="left" vertical="center"/>
    </xf>
    <xf numFmtId="0" fontId="26" fillId="3" borderId="21" xfId="0" applyFont="1" applyFill="1" applyBorder="1" applyAlignment="1" applyProtection="1">
      <alignment horizontal="center" vertical="center"/>
    </xf>
    <xf numFmtId="0" fontId="15" fillId="0" borderId="37" xfId="0" applyFont="1" applyBorder="1" applyAlignment="1" applyProtection="1">
      <alignment horizontal="right" vertical="center"/>
    </xf>
    <xf numFmtId="0" fontId="16" fillId="3" borderId="71" xfId="0" applyFont="1" applyFill="1" applyBorder="1" applyAlignment="1" applyProtection="1">
      <alignment horizontal="left" vertical="center"/>
    </xf>
    <xf numFmtId="0" fontId="16" fillId="3" borderId="45" xfId="0" applyFont="1" applyFill="1" applyBorder="1" applyAlignment="1" applyProtection="1">
      <alignment horizontal="left" vertical="center"/>
    </xf>
    <xf numFmtId="0" fontId="15" fillId="0" borderId="94" xfId="0" applyFont="1" applyBorder="1" applyAlignment="1" applyProtection="1">
      <alignment horizontal="right" vertical="center"/>
    </xf>
    <xf numFmtId="49" fontId="16" fillId="3" borderId="94" xfId="0" applyNumberFormat="1" applyFont="1" applyFill="1" applyBorder="1" applyAlignment="1" applyProtection="1">
      <alignment vertical="center"/>
    </xf>
    <xf numFmtId="49" fontId="16" fillId="3" borderId="45"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0" fontId="15" fillId="0" borderId="0" xfId="0" applyFont="1" applyBorder="1" applyAlignment="1" applyProtection="1">
      <alignment horizontal="right" vertical="center"/>
    </xf>
    <xf numFmtId="49" fontId="16" fillId="0" borderId="8" xfId="0" applyNumberFormat="1" applyFont="1" applyFill="1" applyBorder="1" applyAlignment="1" applyProtection="1">
      <alignment vertical="center"/>
    </xf>
    <xf numFmtId="49" fontId="16" fillId="3" borderId="7" xfId="0" applyNumberFormat="1" applyFont="1" applyFill="1" applyBorder="1" applyAlignment="1" applyProtection="1">
      <alignment horizontal="left" vertical="center"/>
    </xf>
    <xf numFmtId="0" fontId="13" fillId="0" borderId="86" xfId="0" applyFont="1" applyBorder="1" applyAlignment="1" applyProtection="1">
      <alignment horizontal="right" vertical="center"/>
    </xf>
    <xf numFmtId="10" fontId="90" fillId="4" borderId="21" xfId="0" applyNumberFormat="1" applyFont="1" applyFill="1" applyBorder="1" applyAlignment="1" applyProtection="1">
      <alignment horizontal="center" vertical="center"/>
    </xf>
    <xf numFmtId="0" fontId="13" fillId="0" borderId="97" xfId="0" applyFont="1" applyBorder="1" applyAlignment="1" applyProtection="1">
      <alignment horizontal="right" vertical="center"/>
    </xf>
    <xf numFmtId="0" fontId="13" fillId="0" borderId="96" xfId="0" applyFont="1" applyBorder="1" applyAlignment="1" applyProtection="1">
      <alignment horizontal="right" vertical="center"/>
    </xf>
    <xf numFmtId="0" fontId="13" fillId="0" borderId="76" xfId="0" applyFont="1" applyBorder="1" applyAlignment="1" applyProtection="1">
      <alignment horizontal="right" vertical="center"/>
    </xf>
    <xf numFmtId="0" fontId="13" fillId="0" borderId="99" xfId="0" applyFont="1" applyBorder="1" applyAlignment="1" applyProtection="1">
      <alignment horizontal="right" vertical="center"/>
    </xf>
    <xf numFmtId="0" fontId="28" fillId="0" borderId="46" xfId="0" applyFont="1" applyBorder="1" applyAlignment="1" applyProtection="1">
      <alignment horizontal="right" vertical="center"/>
    </xf>
    <xf numFmtId="0" fontId="15" fillId="0" borderId="21" xfId="0" applyFont="1" applyBorder="1" applyAlignment="1" applyProtection="1">
      <alignment horizontal="right" vertical="center"/>
    </xf>
    <xf numFmtId="0" fontId="15" fillId="0" borderId="45" xfId="0" applyFont="1" applyBorder="1" applyAlignment="1" applyProtection="1">
      <alignment horizontal="left" vertical="center"/>
    </xf>
    <xf numFmtId="0" fontId="15" fillId="0" borderId="4" xfId="0" applyFont="1" applyBorder="1" applyAlignment="1" applyProtection="1">
      <alignment horizontal="right" vertical="center"/>
    </xf>
    <xf numFmtId="170" fontId="16" fillId="0" borderId="2" xfId="0" applyNumberFormat="1" applyFont="1" applyFill="1" applyBorder="1" applyAlignment="1" applyProtection="1">
      <alignment horizontal="left" vertical="center"/>
    </xf>
    <xf numFmtId="176" fontId="19" fillId="0" borderId="101" xfId="0" applyNumberFormat="1" applyFont="1" applyFill="1" applyBorder="1" applyAlignment="1">
      <alignment horizontal="right"/>
    </xf>
    <xf numFmtId="6" fontId="19" fillId="0" borderId="102" xfId="0" applyNumberFormat="1" applyFont="1" applyFill="1" applyBorder="1" applyAlignment="1">
      <alignment horizontal="right"/>
    </xf>
    <xf numFmtId="172" fontId="19" fillId="0" borderId="102" xfId="0" applyNumberFormat="1" applyFont="1" applyBorder="1" applyAlignment="1">
      <alignment horizontal="right"/>
    </xf>
    <xf numFmtId="10" fontId="19" fillId="0" borderId="103" xfId="0" applyNumberFormat="1" applyFont="1" applyBorder="1" applyAlignment="1">
      <alignment horizontal="center"/>
    </xf>
    <xf numFmtId="172" fontId="19" fillId="0" borderId="104" xfId="0" applyNumberFormat="1" applyFont="1" applyFill="1" applyBorder="1" applyAlignment="1">
      <alignment horizontal="right"/>
    </xf>
    <xf numFmtId="172" fontId="19" fillId="0" borderId="21" xfId="0" applyNumberFormat="1" applyFont="1" applyBorder="1" applyAlignment="1">
      <alignment horizontal="right"/>
    </xf>
    <xf numFmtId="10" fontId="19" fillId="0" borderId="105" xfId="15" applyNumberFormat="1" applyFont="1" applyBorder="1" applyAlignment="1">
      <alignment horizontal="center"/>
    </xf>
    <xf numFmtId="172" fontId="19" fillId="0" borderId="104" xfId="0" applyNumberFormat="1" applyFont="1" applyBorder="1" applyAlignment="1">
      <alignment horizontal="right"/>
    </xf>
    <xf numFmtId="172" fontId="19" fillId="0" borderId="21" xfId="0" applyNumberFormat="1" applyFont="1" applyFill="1" applyBorder="1" applyAlignment="1">
      <alignment horizontal="right"/>
    </xf>
    <xf numFmtId="172" fontId="19" fillId="0" borderId="106" xfId="0" applyNumberFormat="1" applyFont="1" applyBorder="1" applyAlignment="1">
      <alignment horizontal="right"/>
    </xf>
    <xf numFmtId="172" fontId="19" fillId="0" borderId="107" xfId="0" applyNumberFormat="1" applyFont="1" applyBorder="1" applyAlignment="1">
      <alignment horizontal="right"/>
    </xf>
    <xf numFmtId="172" fontId="19" fillId="0" borderId="107" xfId="0" applyNumberFormat="1" applyFont="1" applyFill="1" applyBorder="1" applyAlignment="1">
      <alignment horizontal="right"/>
    </xf>
    <xf numFmtId="10" fontId="19" fillId="0" borderId="108" xfId="15" applyNumberFormat="1" applyFont="1" applyBorder="1" applyAlignment="1">
      <alignment horizontal="center"/>
    </xf>
    <xf numFmtId="172" fontId="19" fillId="0" borderId="102" xfId="0" applyNumberFormat="1" applyFont="1" applyBorder="1"/>
    <xf numFmtId="6" fontId="19" fillId="0" borderId="21" xfId="0" applyNumberFormat="1" applyFont="1" applyFill="1" applyBorder="1" applyAlignment="1">
      <alignment horizontal="right"/>
    </xf>
    <xf numFmtId="6" fontId="19" fillId="0" borderId="107" xfId="0" applyNumberFormat="1" applyFont="1" applyFill="1" applyBorder="1" applyAlignment="1">
      <alignment horizontal="right"/>
    </xf>
    <xf numFmtId="0" fontId="94" fillId="0" borderId="22"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173" fontId="95" fillId="0" borderId="0" xfId="13" applyNumberFormat="1" applyFont="1" applyBorder="1" applyAlignment="1" applyProtection="1">
      <alignment horizontal="left" vertical="center"/>
    </xf>
    <xf numFmtId="49" fontId="16" fillId="3" borderId="32" xfId="0" applyNumberFormat="1" applyFont="1" applyFill="1" applyBorder="1" applyAlignment="1" applyProtection="1">
      <alignment vertical="center"/>
      <protection locked="0"/>
    </xf>
    <xf numFmtId="49" fontId="16" fillId="8" borderId="7" xfId="0" applyNumberFormat="1" applyFont="1" applyFill="1" applyBorder="1" applyAlignment="1" applyProtection="1">
      <alignment horizontal="left" vertical="center"/>
      <protection locked="0"/>
    </xf>
    <xf numFmtId="178" fontId="16" fillId="3" borderId="21" xfId="0" applyNumberFormat="1" applyFont="1" applyFill="1" applyBorder="1" applyAlignment="1" applyProtection="1">
      <alignment horizontal="left" vertical="center"/>
      <protection locked="0"/>
    </xf>
    <xf numFmtId="179" fontId="16" fillId="3" borderId="21" xfId="0" applyNumberFormat="1" applyFont="1" applyFill="1" applyBorder="1" applyAlignment="1" applyProtection="1">
      <alignment horizontal="left" vertical="center"/>
      <protection locked="0"/>
    </xf>
    <xf numFmtId="49" fontId="16" fillId="3" borderId="21" xfId="0" applyNumberFormat="1" applyFont="1" applyFill="1" applyBorder="1" applyAlignment="1" applyProtection="1">
      <alignment horizontal="left" vertical="center"/>
      <protection locked="0"/>
    </xf>
    <xf numFmtId="49" fontId="16" fillId="3" borderId="21" xfId="0" applyNumberFormat="1" applyFont="1" applyFill="1" applyBorder="1" applyAlignment="1" applyProtection="1">
      <alignment vertical="center"/>
      <protection locked="0"/>
    </xf>
    <xf numFmtId="0" fontId="16" fillId="3" borderId="71" xfId="0" applyFont="1" applyFill="1" applyBorder="1" applyAlignment="1" applyProtection="1">
      <alignment horizontal="left" vertical="center"/>
      <protection locked="0"/>
    </xf>
    <xf numFmtId="0" fontId="16" fillId="3" borderId="45" xfId="0" applyFont="1" applyFill="1" applyBorder="1" applyAlignment="1" applyProtection="1">
      <alignment horizontal="left" vertical="center"/>
      <protection locked="0"/>
    </xf>
    <xf numFmtId="49" fontId="16" fillId="3" borderId="45" xfId="0" applyNumberFormat="1" applyFont="1" applyFill="1" applyBorder="1" applyAlignment="1" applyProtection="1">
      <alignment vertical="center"/>
      <protection locked="0"/>
    </xf>
    <xf numFmtId="49" fontId="16" fillId="3" borderId="94" xfId="0" applyNumberFormat="1" applyFont="1" applyFill="1" applyBorder="1" applyAlignment="1" applyProtection="1">
      <alignment vertical="center"/>
      <protection locked="0"/>
    </xf>
    <xf numFmtId="49" fontId="16" fillId="3" borderId="7" xfId="0" applyNumberFormat="1" applyFont="1" applyFill="1" applyBorder="1" applyAlignment="1" applyProtection="1">
      <alignment horizontal="left" vertical="center"/>
      <protection locked="0"/>
    </xf>
    <xf numFmtId="180" fontId="16" fillId="3" borderId="21" xfId="0" applyNumberFormat="1" applyFont="1" applyFill="1" applyBorder="1" applyAlignment="1" applyProtection="1">
      <alignment horizontal="left" vertical="center"/>
      <protection locked="0"/>
    </xf>
    <xf numFmtId="181" fontId="16" fillId="3" borderId="7" xfId="0" applyNumberFormat="1" applyFont="1" applyFill="1" applyBorder="1" applyAlignment="1" applyProtection="1">
      <alignment horizontal="left" vertical="center"/>
      <protection locked="0"/>
    </xf>
    <xf numFmtId="0" fontId="16" fillId="3" borderId="21" xfId="0" applyNumberFormat="1" applyFont="1" applyFill="1" applyBorder="1" applyAlignment="1" applyProtection="1">
      <alignment horizontal="left" vertical="center"/>
      <protection locked="0"/>
    </xf>
    <xf numFmtId="0" fontId="16" fillId="3" borderId="26" xfId="0" applyNumberFormat="1" applyFont="1" applyFill="1" applyBorder="1" applyAlignment="1" applyProtection="1">
      <alignment horizontal="left" vertical="center"/>
      <protection locked="0"/>
    </xf>
    <xf numFmtId="173" fontId="77" fillId="3" borderId="17" xfId="13" applyNumberFormat="1" applyFont="1" applyFill="1" applyBorder="1" applyAlignment="1" applyProtection="1">
      <alignment vertical="center"/>
      <protection locked="0"/>
    </xf>
    <xf numFmtId="173" fontId="77" fillId="3" borderId="15" xfId="13" applyNumberFormat="1" applyFont="1" applyFill="1" applyBorder="1" applyAlignment="1" applyProtection="1">
      <alignment vertical="center"/>
      <protection locked="0"/>
    </xf>
    <xf numFmtId="0" fontId="71" fillId="3" borderId="15" xfId="13" applyFont="1" applyFill="1" applyBorder="1" applyAlignment="1" applyProtection="1">
      <alignment vertical="center"/>
      <protection locked="0"/>
    </xf>
    <xf numFmtId="0" fontId="78" fillId="3" borderId="15" xfId="13" applyFont="1" applyFill="1" applyBorder="1" applyAlignment="1" applyProtection="1">
      <alignment vertical="center"/>
      <protection locked="0"/>
    </xf>
    <xf numFmtId="173" fontId="71" fillId="3" borderId="15" xfId="13" applyNumberFormat="1" applyFont="1" applyFill="1" applyBorder="1" applyAlignment="1" applyProtection="1">
      <alignment vertical="center"/>
      <protection locked="0"/>
    </xf>
    <xf numFmtId="0" fontId="28" fillId="3" borderId="15" xfId="0" applyFont="1" applyFill="1" applyBorder="1" applyAlignment="1" applyProtection="1">
      <alignment horizontal="right" vertical="center"/>
      <protection locked="0"/>
    </xf>
    <xf numFmtId="0" fontId="14" fillId="3" borderId="1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170" fontId="27" fillId="3" borderId="43" xfId="0" applyNumberFormat="1" applyFont="1" applyFill="1" applyBorder="1" applyAlignment="1" applyProtection="1">
      <alignment vertical="center"/>
      <protection locked="0"/>
    </xf>
    <xf numFmtId="173" fontId="6" fillId="3" borderId="4" xfId="13" applyNumberFormat="1" applyFont="1" applyFill="1" applyBorder="1" applyAlignment="1" applyProtection="1">
      <alignment horizontal="left" vertical="center"/>
      <protection locked="0"/>
    </xf>
    <xf numFmtId="173" fontId="77" fillId="3" borderId="0" xfId="13" applyNumberFormat="1" applyFont="1" applyFill="1" applyBorder="1" applyAlignment="1" applyProtection="1">
      <alignment horizontal="left" vertical="center"/>
      <protection locked="0"/>
    </xf>
    <xf numFmtId="0" fontId="71" fillId="3" borderId="0" xfId="13" applyFont="1" applyFill="1" applyBorder="1" applyAlignment="1" applyProtection="1">
      <alignment vertical="center"/>
      <protection locked="0"/>
    </xf>
    <xf numFmtId="0" fontId="28" fillId="3" borderId="0" xfId="0" applyFont="1" applyFill="1" applyBorder="1" applyAlignment="1" applyProtection="1">
      <alignment horizontal="right" vertical="center"/>
      <protection locked="0"/>
    </xf>
    <xf numFmtId="0" fontId="14"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27" fillId="3" borderId="8" xfId="0" applyNumberFormat="1" applyFont="1" applyFill="1" applyBorder="1" applyAlignment="1" applyProtection="1">
      <alignment vertical="center"/>
      <protection locked="0"/>
    </xf>
    <xf numFmtId="173" fontId="77" fillId="3" borderId="4" xfId="13" applyNumberFormat="1" applyFont="1" applyFill="1" applyBorder="1" applyAlignment="1" applyProtection="1">
      <alignment horizontal="left" vertical="center"/>
      <protection locked="0"/>
    </xf>
    <xf numFmtId="0" fontId="47" fillId="3" borderId="4" xfId="13" applyFont="1" applyFill="1" applyBorder="1" applyAlignment="1" applyProtection="1">
      <alignment vertical="center"/>
      <protection locked="0"/>
    </xf>
    <xf numFmtId="173" fontId="79" fillId="3" borderId="0" xfId="13" applyNumberFormat="1" applyFont="1" applyFill="1" applyBorder="1" applyAlignment="1" applyProtection="1">
      <alignment horizontal="right" vertical="center"/>
      <protection locked="0"/>
    </xf>
    <xf numFmtId="9" fontId="71" fillId="3" borderId="10" xfId="13" applyNumberFormat="1" applyFont="1" applyFill="1" applyBorder="1" applyAlignment="1" applyProtection="1">
      <alignment vertical="center"/>
      <protection locked="0"/>
    </xf>
    <xf numFmtId="0" fontId="71" fillId="3" borderId="10" xfId="13"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39" fontId="71" fillId="3" borderId="0" xfId="13" applyNumberFormat="1" applyFont="1" applyFill="1" applyBorder="1" applyAlignment="1" applyProtection="1">
      <alignment vertical="center"/>
      <protection locked="0"/>
    </xf>
    <xf numFmtId="39" fontId="71" fillId="3" borderId="10" xfId="13" applyNumberFormat="1" applyFont="1" applyFill="1" applyBorder="1" applyAlignment="1" applyProtection="1">
      <alignment vertical="center"/>
      <protection locked="0"/>
    </xf>
    <xf numFmtId="173" fontId="77" fillId="3" borderId="11" xfId="13" applyNumberFormat="1" applyFont="1" applyFill="1" applyBorder="1" applyAlignment="1" applyProtection="1">
      <alignment vertical="center"/>
      <protection locked="0"/>
    </xf>
    <xf numFmtId="173" fontId="6" fillId="3" borderId="5" xfId="13" applyNumberFormat="1" applyFont="1" applyFill="1" applyBorder="1" applyAlignment="1" applyProtection="1">
      <alignment vertical="center"/>
      <protection locked="0"/>
    </xf>
    <xf numFmtId="0" fontId="5" fillId="3" borderId="5" xfId="13" applyFont="1" applyFill="1" applyBorder="1" applyAlignment="1" applyProtection="1">
      <alignment vertical="center"/>
      <protection locked="0"/>
    </xf>
    <xf numFmtId="173" fontId="5" fillId="3" borderId="5" xfId="13" applyNumberFormat="1" applyFont="1" applyFill="1" applyBorder="1" applyAlignment="1" applyProtection="1">
      <alignment vertical="center"/>
      <protection locked="0"/>
    </xf>
    <xf numFmtId="0" fontId="28" fillId="3" borderId="5" xfId="0" applyFont="1" applyFill="1" applyBorder="1" applyAlignment="1" applyProtection="1">
      <alignment horizontal="right" vertical="center"/>
      <protection locked="0"/>
    </xf>
    <xf numFmtId="0" fontId="14" fillId="3" borderId="5"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170" fontId="27" fillId="3" borderId="34" xfId="0" applyNumberFormat="1" applyFont="1" applyFill="1" applyBorder="1" applyAlignment="1" applyProtection="1">
      <alignment vertical="center"/>
      <protection locked="0"/>
    </xf>
    <xf numFmtId="173" fontId="79" fillId="3" borderId="4" xfId="13" applyNumberFormat="1" applyFont="1" applyFill="1" applyBorder="1" applyAlignment="1" applyProtection="1">
      <alignment vertical="center"/>
      <protection locked="0"/>
    </xf>
    <xf numFmtId="173" fontId="77" fillId="3" borderId="0" xfId="13" applyNumberFormat="1" applyFont="1" applyFill="1" applyBorder="1" applyAlignment="1" applyProtection="1">
      <alignment vertical="center"/>
      <protection locked="0"/>
    </xf>
    <xf numFmtId="0" fontId="78" fillId="3" borderId="0" xfId="13" applyFont="1" applyFill="1" applyBorder="1" applyAlignment="1" applyProtection="1">
      <alignment vertical="center"/>
      <protection locked="0"/>
    </xf>
    <xf numFmtId="0" fontId="69" fillId="3" borderId="0" xfId="0" applyFont="1" applyFill="1" applyBorder="1" applyAlignment="1" applyProtection="1">
      <alignment vertical="center"/>
      <protection locked="0"/>
    </xf>
    <xf numFmtId="173" fontId="71" fillId="3" borderId="8" xfId="13" applyNumberFormat="1" applyFont="1" applyFill="1" applyBorder="1" applyAlignment="1" applyProtection="1">
      <alignment vertical="center"/>
      <protection locked="0"/>
    </xf>
    <xf numFmtId="173" fontId="6" fillId="3" borderId="4" xfId="13" applyNumberFormat="1" applyFont="1" applyFill="1" applyBorder="1" applyAlignment="1" applyProtection="1">
      <alignment horizontal="right" vertical="center"/>
      <protection locked="0"/>
    </xf>
    <xf numFmtId="177" fontId="13" fillId="3" borderId="0" xfId="0" applyNumberFormat="1" applyFont="1" applyFill="1" applyBorder="1" applyAlignment="1" applyProtection="1">
      <alignment vertical="center"/>
      <protection locked="0"/>
    </xf>
    <xf numFmtId="0" fontId="71" fillId="3" borderId="8" xfId="13" applyFont="1" applyFill="1" applyBorder="1" applyAlignment="1" applyProtection="1">
      <alignment vertical="center"/>
      <protection locked="0"/>
    </xf>
    <xf numFmtId="0" fontId="14" fillId="3" borderId="0" xfId="0" applyFont="1" applyFill="1" applyBorder="1" applyAlignment="1" applyProtection="1">
      <alignment horizontal="center" vertical="center"/>
      <protection locked="0"/>
    </xf>
    <xf numFmtId="0" fontId="14" fillId="3" borderId="0" xfId="0" applyFont="1" applyFill="1" applyBorder="1" applyAlignment="1" applyProtection="1">
      <alignment horizontal="right" vertical="center"/>
      <protection locked="0"/>
    </xf>
    <xf numFmtId="0" fontId="69" fillId="3" borderId="0" xfId="0" applyFont="1" applyFill="1" applyBorder="1" applyAlignment="1" applyProtection="1">
      <alignment horizontal="center" vertical="center"/>
      <protection locked="0"/>
    </xf>
    <xf numFmtId="0" fontId="13" fillId="3" borderId="10" xfId="0" applyFont="1" applyFill="1" applyBorder="1" applyAlignment="1" applyProtection="1">
      <alignment vertical="center"/>
      <protection locked="0"/>
    </xf>
    <xf numFmtId="0" fontId="27" fillId="3" borderId="10" xfId="0" applyFont="1" applyFill="1" applyBorder="1" applyAlignment="1" applyProtection="1">
      <alignment horizontal="right" vertical="center"/>
      <protection locked="0"/>
    </xf>
    <xf numFmtId="39" fontId="71" fillId="3" borderId="8" xfId="13" applyNumberFormat="1" applyFont="1" applyFill="1" applyBorder="1" applyAlignment="1" applyProtection="1">
      <alignment vertical="center"/>
      <protection locked="0"/>
    </xf>
    <xf numFmtId="173" fontId="79" fillId="3" borderId="4" xfId="13" applyNumberFormat="1" applyFont="1" applyFill="1" applyBorder="1" applyAlignment="1" applyProtection="1">
      <alignment horizontal="left" vertical="center"/>
      <protection locked="0"/>
    </xf>
    <xf numFmtId="173" fontId="79" fillId="3" borderId="0" xfId="13" applyNumberFormat="1" applyFont="1" applyFill="1" applyBorder="1" applyAlignment="1" applyProtection="1">
      <alignment horizontal="left" vertical="center"/>
      <protection locked="0"/>
    </xf>
    <xf numFmtId="9" fontId="71" fillId="3" borderId="0" xfId="13" applyNumberFormat="1" applyFont="1" applyFill="1" applyBorder="1" applyAlignment="1" applyProtection="1">
      <alignment vertical="center"/>
      <protection locked="0"/>
    </xf>
    <xf numFmtId="0" fontId="69" fillId="3" borderId="0" xfId="0" applyFont="1" applyFill="1" applyBorder="1" applyAlignment="1" applyProtection="1">
      <alignment horizontal="right" vertical="center"/>
      <protection locked="0"/>
    </xf>
    <xf numFmtId="0" fontId="78" fillId="3" borderId="11" xfId="13" applyFont="1" applyFill="1" applyBorder="1" applyAlignment="1" applyProtection="1">
      <alignment horizontal="right" vertical="center"/>
      <protection locked="0"/>
    </xf>
    <xf numFmtId="0" fontId="79" fillId="3" borderId="5" xfId="13" applyFont="1" applyFill="1" applyBorder="1" applyAlignment="1" applyProtection="1">
      <alignment horizontal="right" vertical="center"/>
      <protection locked="0"/>
    </xf>
    <xf numFmtId="0" fontId="71" fillId="3" borderId="5" xfId="13" applyFont="1" applyFill="1" applyBorder="1" applyAlignment="1" applyProtection="1">
      <alignment vertical="center"/>
      <protection locked="0"/>
    </xf>
    <xf numFmtId="0" fontId="47" fillId="3" borderId="5" xfId="0" applyFont="1" applyFill="1" applyBorder="1" applyAlignment="1" applyProtection="1">
      <alignment vertical="center"/>
      <protection locked="0"/>
    </xf>
    <xf numFmtId="0" fontId="69" fillId="3" borderId="5" xfId="0" applyFont="1" applyFill="1" applyBorder="1" applyAlignment="1" applyProtection="1">
      <alignment horizontal="right" vertical="center"/>
      <protection locked="0"/>
    </xf>
    <xf numFmtId="0" fontId="69" fillId="3" borderId="5" xfId="0" applyFont="1" applyFill="1" applyBorder="1" applyAlignment="1" applyProtection="1">
      <alignment vertical="center"/>
      <protection locked="0"/>
    </xf>
    <xf numFmtId="0" fontId="71" fillId="3" borderId="34" xfId="13" applyFont="1" applyFill="1" applyBorder="1" applyAlignment="1" applyProtection="1">
      <alignment vertical="center"/>
      <protection locked="0"/>
    </xf>
    <xf numFmtId="49" fontId="73" fillId="9" borderId="72" xfId="0" applyNumberFormat="1" applyFont="1" applyFill="1" applyBorder="1" applyAlignment="1" applyProtection="1">
      <alignment horizontal="center" vertical="center"/>
    </xf>
    <xf numFmtId="177" fontId="19" fillId="9" borderId="65" xfId="0" applyNumberFormat="1" applyFont="1" applyFill="1" applyBorder="1" applyAlignment="1" applyProtection="1">
      <alignment vertical="center"/>
    </xf>
    <xf numFmtId="0" fontId="13" fillId="9" borderId="65" xfId="0" applyFont="1" applyFill="1" applyBorder="1" applyAlignment="1" applyProtection="1">
      <alignment vertical="center"/>
    </xf>
    <xf numFmtId="0" fontId="4" fillId="9" borderId="65" xfId="0" applyFont="1" applyFill="1" applyBorder="1" applyAlignment="1" applyProtection="1">
      <alignment vertical="center"/>
    </xf>
    <xf numFmtId="177" fontId="5" fillId="9" borderId="65" xfId="0" applyNumberFormat="1" applyFont="1" applyFill="1" applyBorder="1" applyAlignment="1" applyProtection="1">
      <alignment vertical="center"/>
    </xf>
    <xf numFmtId="177" fontId="4" fillId="9" borderId="109" xfId="0" applyNumberFormat="1" applyFont="1" applyFill="1" applyBorder="1" applyAlignment="1" applyProtection="1">
      <alignment vertical="center"/>
    </xf>
    <xf numFmtId="0" fontId="7" fillId="0" borderId="54" xfId="0" applyFont="1" applyBorder="1" applyAlignment="1" applyProtection="1">
      <alignment horizontal="center" wrapText="1"/>
    </xf>
    <xf numFmtId="0" fontId="7" fillId="0" borderId="87" xfId="0" applyFont="1" applyBorder="1" applyAlignment="1" applyProtection="1">
      <alignment horizontal="center" wrapText="1"/>
    </xf>
    <xf numFmtId="0" fontId="30" fillId="0" borderId="5" xfId="0" applyFont="1" applyFill="1" applyBorder="1" applyAlignment="1" applyProtection="1">
      <alignment horizontal="right" vertical="center"/>
    </xf>
    <xf numFmtId="168" fontId="5" fillId="0" borderId="10" xfId="0" applyNumberFormat="1" applyFont="1" applyFill="1" applyBorder="1" applyAlignment="1" applyProtection="1">
      <alignment horizontal="right" vertical="center"/>
    </xf>
    <xf numFmtId="0" fontId="30" fillId="0" borderId="20" xfId="0" applyFont="1" applyFill="1" applyBorder="1" applyAlignment="1" applyProtection="1">
      <alignment horizontal="right" vertical="center"/>
    </xf>
    <xf numFmtId="0" fontId="22" fillId="0" borderId="0" xfId="0" applyFont="1" applyFill="1" applyBorder="1" applyAlignment="1" applyProtection="1">
      <alignment vertical="center"/>
    </xf>
    <xf numFmtId="0" fontId="22" fillId="0" borderId="6" xfId="0" applyFont="1" applyBorder="1" applyAlignment="1">
      <alignment horizontal="right" vertical="center"/>
    </xf>
    <xf numFmtId="0" fontId="7" fillId="0" borderId="64" xfId="0" applyFont="1" applyBorder="1" applyAlignment="1">
      <alignment horizontal="right" vertical="center"/>
    </xf>
    <xf numFmtId="170" fontId="4" fillId="0" borderId="110" xfId="1" applyNumberFormat="1" applyFont="1" applyBorder="1" applyAlignment="1">
      <alignment vertical="center"/>
    </xf>
    <xf numFmtId="0" fontId="16" fillId="0" borderId="22" xfId="0" applyFont="1" applyBorder="1" applyAlignment="1">
      <alignment horizontal="right" vertical="center"/>
    </xf>
    <xf numFmtId="0" fontId="6" fillId="3" borderId="0" xfId="13" applyFont="1" applyFill="1" applyBorder="1" applyAlignment="1" applyProtection="1">
      <alignment vertical="center"/>
      <protection locked="0"/>
    </xf>
    <xf numFmtId="0" fontId="27" fillId="3" borderId="0" xfId="0" applyFont="1" applyFill="1" applyBorder="1" applyAlignment="1" applyProtection="1">
      <alignment vertical="center"/>
      <protection locked="0"/>
    </xf>
    <xf numFmtId="173" fontId="79" fillId="3" borderId="9" xfId="13" applyNumberFormat="1" applyFont="1" applyFill="1" applyBorder="1" applyAlignment="1" applyProtection="1">
      <alignment horizontal="left" vertical="center"/>
      <protection locked="0"/>
    </xf>
    <xf numFmtId="0" fontId="77" fillId="3" borderId="10" xfId="13" applyFont="1" applyFill="1" applyBorder="1" applyAlignment="1" applyProtection="1">
      <alignment horizontal="right" vertical="center"/>
      <protection locked="0"/>
    </xf>
    <xf numFmtId="0" fontId="69" fillId="3" borderId="10" xfId="0" applyFont="1" applyFill="1" applyBorder="1" applyAlignment="1" applyProtection="1">
      <alignment vertical="center"/>
      <protection locked="0"/>
    </xf>
    <xf numFmtId="0" fontId="69" fillId="3" borderId="10" xfId="0" applyFont="1" applyFill="1" applyBorder="1" applyAlignment="1" applyProtection="1">
      <alignment horizontal="right" vertical="center"/>
      <protection locked="0"/>
    </xf>
    <xf numFmtId="39" fontId="71" fillId="3" borderId="93" xfId="13" applyNumberFormat="1" applyFont="1" applyFill="1" applyBorder="1" applyAlignment="1" applyProtection="1">
      <alignment vertical="center"/>
      <protection locked="0"/>
    </xf>
    <xf numFmtId="173" fontId="79" fillId="3" borderId="4" xfId="13" applyNumberFormat="1" applyFont="1" applyFill="1" applyBorder="1" applyAlignment="1" applyProtection="1">
      <alignment horizontal="center" vertical="center"/>
      <protection locked="0"/>
    </xf>
    <xf numFmtId="0" fontId="6" fillId="3" borderId="11" xfId="13" applyFont="1" applyFill="1" applyBorder="1" applyAlignment="1" applyProtection="1">
      <alignment horizontal="center" vertical="center"/>
      <protection locked="0"/>
    </xf>
    <xf numFmtId="0" fontId="14" fillId="3" borderId="8" xfId="0" applyFont="1" applyFill="1" applyBorder="1" applyAlignment="1" applyProtection="1">
      <alignment vertical="center"/>
      <protection locked="0"/>
    </xf>
    <xf numFmtId="0" fontId="14" fillId="3" borderId="93" xfId="0" applyFont="1" applyFill="1" applyBorder="1" applyAlignment="1" applyProtection="1">
      <alignment vertical="center"/>
      <protection locked="0"/>
    </xf>
    <xf numFmtId="0" fontId="14" fillId="3" borderId="34" xfId="0" applyFont="1" applyFill="1" applyBorder="1" applyAlignment="1" applyProtection="1">
      <alignment vertical="center"/>
      <protection locked="0"/>
    </xf>
    <xf numFmtId="0" fontId="19" fillId="3" borderId="111" xfId="0" applyFont="1" applyFill="1" applyBorder="1" applyAlignment="1" applyProtection="1">
      <alignment vertical="center"/>
      <protection locked="0"/>
    </xf>
    <xf numFmtId="0" fontId="19" fillId="3" borderId="112" xfId="0" applyFont="1" applyFill="1" applyBorder="1" applyAlignment="1" applyProtection="1">
      <alignment vertical="center"/>
      <protection locked="0"/>
    </xf>
    <xf numFmtId="0" fontId="19" fillId="3" borderId="113" xfId="0" applyFont="1" applyFill="1" applyBorder="1" applyAlignment="1" applyProtection="1">
      <alignment vertical="center"/>
      <protection locked="0"/>
    </xf>
    <xf numFmtId="0" fontId="19" fillId="3" borderId="114" xfId="0" applyFont="1" applyFill="1" applyBorder="1" applyAlignment="1" applyProtection="1">
      <alignment vertical="center"/>
      <protection locked="0"/>
    </xf>
    <xf numFmtId="43" fontId="5" fillId="0" borderId="21" xfId="0" applyNumberFormat="1" applyFont="1" applyFill="1" applyBorder="1" applyAlignment="1" applyProtection="1">
      <alignment horizontal="right" vertical="center"/>
    </xf>
    <xf numFmtId="43" fontId="5" fillId="0" borderId="94" xfId="0" applyNumberFormat="1" applyFont="1" applyFill="1" applyBorder="1" applyAlignment="1" applyProtection="1">
      <alignment horizontal="right" vertical="center"/>
    </xf>
    <xf numFmtId="43" fontId="5" fillId="0" borderId="29" xfId="0" applyNumberFormat="1" applyFont="1" applyFill="1" applyBorder="1" applyAlignment="1" applyProtection="1">
      <alignment horizontal="right" vertical="center"/>
    </xf>
    <xf numFmtId="43" fontId="5" fillId="0" borderId="28" xfId="0" applyNumberFormat="1" applyFont="1" applyFill="1" applyBorder="1" applyAlignment="1" applyProtection="1">
      <alignment horizontal="right" vertical="center"/>
    </xf>
    <xf numFmtId="43" fontId="19" fillId="3" borderId="115" xfId="0" applyNumberFormat="1" applyFont="1" applyFill="1" applyBorder="1" applyAlignment="1" applyProtection="1">
      <alignment vertical="center"/>
      <protection locked="0"/>
    </xf>
    <xf numFmtId="43" fontId="19" fillId="3" borderId="1" xfId="0" applyNumberFormat="1" applyFont="1" applyFill="1" applyBorder="1" applyAlignment="1" applyProtection="1">
      <alignment vertical="center"/>
      <protection locked="0"/>
    </xf>
    <xf numFmtId="43" fontId="19" fillId="3" borderId="116" xfId="0" applyNumberFormat="1" applyFont="1" applyFill="1" applyBorder="1" applyAlignment="1" applyProtection="1">
      <alignment vertical="center"/>
      <protection locked="0"/>
    </xf>
    <xf numFmtId="44" fontId="15" fillId="0" borderId="117" xfId="0" applyNumberFormat="1" applyFont="1" applyFill="1" applyBorder="1" applyAlignment="1" applyProtection="1">
      <alignment horizontal="right" vertical="center"/>
    </xf>
    <xf numFmtId="44" fontId="15" fillId="0" borderId="118" xfId="0" applyNumberFormat="1" applyFont="1" applyFill="1" applyBorder="1" applyAlignment="1" applyProtection="1">
      <alignment horizontal="right" vertical="center"/>
    </xf>
    <xf numFmtId="44" fontId="15" fillId="0" borderId="119" xfId="0" applyNumberFormat="1" applyFont="1" applyFill="1" applyBorder="1" applyAlignment="1" applyProtection="1">
      <alignment horizontal="right" vertical="center"/>
    </xf>
    <xf numFmtId="44" fontId="15" fillId="3" borderId="84" xfId="0" applyNumberFormat="1" applyFont="1" applyFill="1" applyBorder="1" applyAlignment="1" applyProtection="1">
      <alignment horizontal="right" vertical="center"/>
      <protection locked="0"/>
    </xf>
    <xf numFmtId="44" fontId="15" fillId="3" borderId="120" xfId="0" applyNumberFormat="1" applyFont="1" applyFill="1" applyBorder="1" applyAlignment="1" applyProtection="1">
      <alignment horizontal="right" vertical="center"/>
      <protection locked="0"/>
    </xf>
    <xf numFmtId="44" fontId="15" fillId="0" borderId="120" xfId="0" applyNumberFormat="1" applyFont="1" applyBorder="1" applyAlignment="1" applyProtection="1">
      <alignment horizontal="right" vertical="center"/>
    </xf>
    <xf numFmtId="44" fontId="15" fillId="0" borderId="71" xfId="0" applyNumberFormat="1" applyFont="1" applyBorder="1" applyAlignment="1" applyProtection="1">
      <alignment horizontal="right" vertical="center"/>
    </xf>
    <xf numFmtId="44" fontId="15" fillId="10" borderId="121" xfId="0" applyNumberFormat="1" applyFont="1" applyFill="1" applyBorder="1" applyAlignment="1" applyProtection="1">
      <alignment horizontal="right" vertical="center"/>
    </xf>
    <xf numFmtId="44" fontId="15" fillId="0" borderId="122" xfId="0" applyNumberFormat="1" applyFont="1" applyBorder="1" applyAlignment="1" applyProtection="1">
      <alignment horizontal="right" vertical="center"/>
    </xf>
    <xf numFmtId="44" fontId="15" fillId="0" borderId="121" xfId="0" applyNumberFormat="1" applyFont="1" applyBorder="1" applyAlignment="1" applyProtection="1">
      <alignment horizontal="right" vertical="center"/>
    </xf>
    <xf numFmtId="44" fontId="7" fillId="0" borderId="71" xfId="0" applyNumberFormat="1" applyFont="1" applyBorder="1" applyAlignment="1" applyProtection="1">
      <alignment vertical="center"/>
    </xf>
    <xf numFmtId="44" fontId="7" fillId="0" borderId="123" xfId="0" applyNumberFormat="1" applyFont="1" applyBorder="1" applyAlignment="1" applyProtection="1">
      <alignment vertical="center"/>
    </xf>
    <xf numFmtId="44" fontId="4" fillId="0" borderId="8" xfId="0" applyNumberFormat="1" applyFont="1" applyFill="1" applyBorder="1" applyAlignment="1" applyProtection="1">
      <alignment vertical="center"/>
    </xf>
    <xf numFmtId="44" fontId="16" fillId="0" borderId="34" xfId="0" applyNumberFormat="1" applyFont="1" applyFill="1" applyBorder="1" applyAlignment="1" applyProtection="1">
      <alignment vertical="center"/>
    </xf>
    <xf numFmtId="44" fontId="5" fillId="0" borderId="8" xfId="0" applyNumberFormat="1" applyFont="1" applyFill="1" applyBorder="1" applyAlignment="1" applyProtection="1">
      <alignment vertical="center"/>
    </xf>
    <xf numFmtId="44" fontId="4" fillId="0" borderId="93" xfId="0" applyNumberFormat="1" applyFont="1" applyBorder="1" applyAlignment="1" applyProtection="1">
      <alignment vertical="center"/>
    </xf>
    <xf numFmtId="44" fontId="5" fillId="0" borderId="124" xfId="0" applyNumberFormat="1" applyFont="1" applyFill="1" applyBorder="1" applyAlignment="1" applyProtection="1">
      <alignment vertical="center"/>
    </xf>
    <xf numFmtId="44" fontId="5" fillId="0" borderId="3" xfId="0" applyNumberFormat="1" applyFont="1" applyFill="1" applyBorder="1" applyAlignment="1" applyProtection="1">
      <alignment vertical="center"/>
    </xf>
    <xf numFmtId="44" fontId="6" fillId="0" borderId="34" xfId="0" applyNumberFormat="1" applyFont="1" applyFill="1" applyBorder="1" applyAlignment="1" applyProtection="1">
      <alignment vertical="center"/>
    </xf>
    <xf numFmtId="44" fontId="5" fillId="0" borderId="93" xfId="0" applyNumberFormat="1" applyFont="1" applyFill="1" applyBorder="1" applyAlignment="1" applyProtection="1">
      <alignment vertical="center"/>
    </xf>
    <xf numFmtId="44" fontId="15" fillId="0" borderId="3" xfId="0" applyNumberFormat="1" applyFont="1" applyBorder="1" applyAlignment="1" applyProtection="1">
      <alignment vertical="center"/>
    </xf>
    <xf numFmtId="44" fontId="30" fillId="0" borderId="3" xfId="0" applyNumberFormat="1" applyFont="1" applyFill="1" applyBorder="1" applyAlignment="1" applyProtection="1">
      <alignment vertical="center"/>
    </xf>
    <xf numFmtId="44" fontId="30" fillId="0" borderId="125" xfId="0" applyNumberFormat="1" applyFont="1" applyFill="1" applyBorder="1" applyAlignment="1" applyProtection="1">
      <alignment vertical="center"/>
    </xf>
    <xf numFmtId="44" fontId="27" fillId="0" borderId="109" xfId="0" applyNumberFormat="1" applyFont="1" applyFill="1" applyBorder="1" applyAlignment="1" applyProtection="1">
      <alignment vertical="center"/>
    </xf>
    <xf numFmtId="44" fontId="30" fillId="0" borderId="34" xfId="0" applyNumberFormat="1" applyFont="1" applyFill="1" applyBorder="1" applyAlignment="1" applyProtection="1">
      <alignment vertical="center"/>
    </xf>
    <xf numFmtId="44" fontId="4" fillId="0" borderId="8" xfId="0" applyNumberFormat="1" applyFont="1" applyBorder="1" applyAlignment="1" applyProtection="1">
      <alignment vertical="center"/>
    </xf>
    <xf numFmtId="44" fontId="4" fillId="0" borderId="3" xfId="0" applyNumberFormat="1" applyFont="1" applyBorder="1" applyAlignment="1" applyProtection="1">
      <alignment vertical="center"/>
    </xf>
    <xf numFmtId="44" fontId="16" fillId="0" borderId="34" xfId="0" applyNumberFormat="1" applyFont="1" applyBorder="1" applyAlignment="1" applyProtection="1">
      <alignment vertical="center"/>
    </xf>
    <xf numFmtId="44" fontId="30" fillId="0" borderId="8" xfId="0" applyNumberFormat="1" applyFont="1" applyFill="1" applyBorder="1" applyAlignment="1" applyProtection="1">
      <alignment vertical="center"/>
    </xf>
    <xf numFmtId="44" fontId="49" fillId="0" borderId="3" xfId="0" applyNumberFormat="1" applyFont="1" applyFill="1" applyBorder="1" applyAlignment="1" applyProtection="1">
      <alignment vertical="center"/>
    </xf>
    <xf numFmtId="44" fontId="5" fillId="0" borderId="43" xfId="0" applyNumberFormat="1" applyFont="1" applyFill="1" applyBorder="1" applyAlignment="1" applyProtection="1">
      <alignment vertical="center"/>
    </xf>
    <xf numFmtId="44" fontId="27" fillId="0" borderId="8" xfId="0" applyNumberFormat="1" applyFont="1" applyFill="1" applyBorder="1" applyAlignment="1" applyProtection="1">
      <alignment vertical="center"/>
    </xf>
    <xf numFmtId="43" fontId="4" fillId="0" borderId="10"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4" fillId="0" borderId="10" xfId="15" applyNumberFormat="1" applyFont="1" applyFill="1" applyBorder="1" applyAlignment="1" applyProtection="1">
      <alignment vertical="center"/>
    </xf>
    <xf numFmtId="43" fontId="4" fillId="0" borderId="0" xfId="15" applyNumberFormat="1" applyFont="1" applyFill="1" applyBorder="1" applyAlignment="1" applyProtection="1">
      <alignment vertical="center"/>
    </xf>
    <xf numFmtId="43" fontId="5" fillId="0" borderId="10" xfId="0" applyNumberFormat="1" applyFont="1" applyFill="1" applyBorder="1" applyAlignment="1" applyProtection="1">
      <alignment horizontal="center" vertical="center"/>
    </xf>
    <xf numFmtId="43" fontId="5" fillId="0" borderId="10" xfId="0" applyNumberFormat="1" applyFont="1" applyFill="1" applyBorder="1" applyAlignment="1" applyProtection="1">
      <alignment vertical="center"/>
    </xf>
    <xf numFmtId="44" fontId="6" fillId="0" borderId="3" xfId="0" applyNumberFormat="1" applyFont="1" applyFill="1" applyBorder="1" applyAlignment="1" applyProtection="1">
      <alignment vertical="center"/>
    </xf>
    <xf numFmtId="44" fontId="6" fillId="0" borderId="125" xfId="0" applyNumberFormat="1" applyFont="1" applyFill="1" applyBorder="1" applyAlignment="1" applyProtection="1">
      <alignment vertical="center"/>
    </xf>
    <xf numFmtId="44" fontId="6" fillId="0" borderId="109" xfId="0" applyNumberFormat="1" applyFont="1" applyFill="1" applyBorder="1" applyAlignment="1" applyProtection="1">
      <alignment vertical="center"/>
    </xf>
    <xf numFmtId="44" fontId="4" fillId="0" borderId="93" xfId="0" applyNumberFormat="1" applyFont="1" applyFill="1" applyBorder="1" applyAlignment="1" applyProtection="1">
      <alignment vertical="center"/>
    </xf>
    <xf numFmtId="44" fontId="15" fillId="0" borderId="8" xfId="0" applyNumberFormat="1" applyFont="1" applyFill="1" applyBorder="1" applyAlignment="1" applyProtection="1">
      <alignment vertical="center"/>
    </xf>
    <xf numFmtId="44" fontId="13" fillId="0" borderId="43" xfId="0" applyNumberFormat="1" applyFont="1" applyBorder="1" applyAlignment="1" applyProtection="1">
      <alignment vertical="center"/>
    </xf>
    <xf numFmtId="44" fontId="13" fillId="0" borderId="8" xfId="0" applyNumberFormat="1" applyFont="1" applyBorder="1" applyAlignment="1" applyProtection="1">
      <alignment vertical="center"/>
    </xf>
    <xf numFmtId="44" fontId="15" fillId="0" borderId="8" xfId="0" applyNumberFormat="1" applyFont="1" applyBorder="1" applyAlignment="1" applyProtection="1">
      <alignment vertical="center"/>
    </xf>
    <xf numFmtId="44" fontId="15" fillId="0" borderId="93" xfId="0" applyNumberFormat="1" applyFont="1" applyBorder="1" applyAlignment="1" applyProtection="1">
      <alignment vertical="center"/>
    </xf>
    <xf numFmtId="44" fontId="15" fillId="0" borderId="34" xfId="0" applyNumberFormat="1" applyFont="1" applyBorder="1" applyAlignment="1" applyProtection="1">
      <alignment vertical="center"/>
    </xf>
    <xf numFmtId="44" fontId="15" fillId="0" borderId="126" xfId="0" applyNumberFormat="1" applyFont="1" applyBorder="1" applyAlignment="1" applyProtection="1">
      <alignment vertical="center"/>
    </xf>
    <xf numFmtId="44" fontId="15" fillId="0" borderId="109" xfId="0" applyNumberFormat="1" applyFont="1" applyBorder="1" applyAlignment="1" applyProtection="1">
      <alignment vertical="center"/>
    </xf>
    <xf numFmtId="44" fontId="21" fillId="0" borderId="8" xfId="0" applyNumberFormat="1" applyFont="1" applyFill="1" applyBorder="1" applyAlignment="1" applyProtection="1">
      <alignment vertical="center"/>
    </xf>
    <xf numFmtId="44" fontId="21" fillId="0" borderId="3" xfId="0" applyNumberFormat="1" applyFont="1" applyFill="1" applyBorder="1" applyAlignment="1" applyProtection="1">
      <alignment vertical="center"/>
    </xf>
    <xf numFmtId="44" fontId="52" fillId="0" borderId="8" xfId="0" applyNumberFormat="1" applyFont="1" applyFill="1" applyBorder="1" applyAlignment="1" applyProtection="1">
      <alignment vertical="center"/>
    </xf>
    <xf numFmtId="44" fontId="21" fillId="0" borderId="43" xfId="0" applyNumberFormat="1" applyFont="1" applyFill="1" applyBorder="1" applyAlignment="1" applyProtection="1">
      <alignment vertical="center"/>
    </xf>
    <xf numFmtId="44" fontId="5" fillId="0" borderId="126" xfId="0" applyNumberFormat="1" applyFont="1" applyFill="1" applyBorder="1" applyAlignment="1" applyProtection="1">
      <alignment vertical="center"/>
    </xf>
    <xf numFmtId="44" fontId="4" fillId="0" borderId="126" xfId="0" applyNumberFormat="1" applyFont="1" applyBorder="1" applyAlignment="1" applyProtection="1">
      <alignment vertical="center"/>
    </xf>
    <xf numFmtId="44" fontId="19" fillId="3" borderId="40" xfId="0" applyNumberFormat="1" applyFont="1" applyFill="1" applyBorder="1" applyAlignment="1" applyProtection="1">
      <alignment vertical="center"/>
      <protection locked="0"/>
    </xf>
    <xf numFmtId="44" fontId="4" fillId="0" borderId="40" xfId="0" applyNumberFormat="1" applyFont="1" applyBorder="1" applyAlignment="1" applyProtection="1">
      <alignment vertical="center"/>
    </xf>
    <xf numFmtId="44" fontId="4" fillId="0" borderId="127" xfId="0" applyNumberFormat="1" applyFont="1" applyBorder="1" applyAlignment="1" applyProtection="1">
      <alignment vertical="center"/>
    </xf>
    <xf numFmtId="44" fontId="7" fillId="0" borderId="54" xfId="0" applyNumberFormat="1" applyFont="1" applyBorder="1" applyAlignment="1" applyProtection="1">
      <alignment vertical="center"/>
    </xf>
    <xf numFmtId="44" fontId="7" fillId="0" borderId="87" xfId="0" applyNumberFormat="1" applyFont="1" applyBorder="1" applyAlignment="1" applyProtection="1">
      <alignment vertical="center"/>
    </xf>
    <xf numFmtId="44" fontId="19" fillId="0" borderId="128" xfId="0" applyNumberFormat="1" applyFont="1" applyFill="1" applyBorder="1" applyAlignment="1" applyProtection="1">
      <alignment vertical="center"/>
    </xf>
    <xf numFmtId="44" fontId="4" fillId="0" borderId="128" xfId="0" applyNumberFormat="1" applyFont="1" applyFill="1" applyBorder="1" applyAlignment="1" applyProtection="1">
      <alignment vertical="center"/>
    </xf>
    <xf numFmtId="44" fontId="4" fillId="0" borderId="129" xfId="0" applyNumberFormat="1" applyFont="1" applyFill="1" applyBorder="1" applyAlignment="1" applyProtection="1">
      <alignment vertical="center"/>
    </xf>
    <xf numFmtId="44" fontId="19" fillId="3" borderId="130" xfId="0" applyNumberFormat="1" applyFont="1" applyFill="1" applyBorder="1" applyAlignment="1" applyProtection="1">
      <alignment vertical="center"/>
      <protection locked="0"/>
    </xf>
    <xf numFmtId="44" fontId="4" fillId="0" borderId="131" xfId="0" applyNumberFormat="1" applyFont="1" applyBorder="1" applyAlignment="1" applyProtection="1">
      <alignment vertical="center"/>
    </xf>
    <xf numFmtId="0" fontId="5" fillId="0" borderId="132" xfId="0" applyFont="1" applyFill="1" applyBorder="1" applyAlignment="1" applyProtection="1">
      <alignment vertical="center"/>
    </xf>
    <xf numFmtId="0" fontId="26" fillId="0" borderId="1" xfId="0" applyFont="1" applyBorder="1" applyAlignment="1" applyProtection="1">
      <alignment horizontal="right" vertical="center"/>
    </xf>
    <xf numFmtId="167" fontId="26" fillId="0" borderId="1" xfId="0" applyNumberFormat="1" applyFont="1" applyFill="1" applyBorder="1" applyAlignment="1" applyProtection="1">
      <alignment horizontal="right" vertical="center"/>
    </xf>
    <xf numFmtId="44" fontId="27" fillId="0" borderId="126" xfId="0" applyNumberFormat="1" applyFont="1" applyFill="1" applyBorder="1" applyAlignment="1" applyProtection="1">
      <alignment vertical="center"/>
    </xf>
    <xf numFmtId="0" fontId="16" fillId="0" borderId="50" xfId="0" applyFont="1" applyBorder="1" applyAlignment="1">
      <alignment horizontal="center" vertical="center"/>
    </xf>
    <xf numFmtId="0" fontId="16" fillId="0" borderId="94"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16" fillId="0" borderId="71" xfId="0" applyFont="1" applyBorder="1" applyAlignment="1">
      <alignment horizontal="center" vertical="center" wrapText="1"/>
    </xf>
    <xf numFmtId="44" fontId="4" fillId="0" borderId="70" xfId="1" applyNumberFormat="1" applyFont="1" applyBorder="1" applyAlignment="1">
      <alignment vertical="center"/>
    </xf>
    <xf numFmtId="44" fontId="4" fillId="0" borderId="133" xfId="1" applyNumberFormat="1" applyFont="1" applyBorder="1" applyAlignment="1">
      <alignment vertical="center"/>
    </xf>
    <xf numFmtId="44" fontId="4" fillId="0" borderId="71" xfId="1" applyNumberFormat="1" applyFont="1" applyBorder="1" applyAlignment="1">
      <alignment vertical="center"/>
    </xf>
    <xf numFmtId="44" fontId="49" fillId="4" borderId="69" xfId="0" applyNumberFormat="1" applyFont="1" applyFill="1" applyBorder="1" applyAlignment="1">
      <alignment vertical="center"/>
    </xf>
    <xf numFmtId="44" fontId="15" fillId="0" borderId="8" xfId="0" applyNumberFormat="1" applyFont="1" applyBorder="1" applyAlignment="1">
      <alignment vertical="center"/>
    </xf>
    <xf numFmtId="44" fontId="15" fillId="0" borderId="44" xfId="0" applyNumberFormat="1" applyFont="1" applyBorder="1" applyAlignment="1">
      <alignment vertical="center"/>
    </xf>
    <xf numFmtId="44" fontId="16" fillId="0" borderId="71" xfId="0" applyNumberFormat="1" applyFont="1" applyBorder="1" applyAlignment="1">
      <alignment horizontal="center" vertical="center" wrapText="1"/>
    </xf>
    <xf numFmtId="44" fontId="4" fillId="0" borderId="134" xfId="1" applyNumberFormat="1" applyFont="1" applyBorder="1" applyAlignment="1">
      <alignment vertical="center"/>
    </xf>
    <xf numFmtId="44" fontId="4" fillId="0" borderId="121" xfId="1" applyNumberFormat="1" applyFont="1" applyBorder="1" applyAlignment="1">
      <alignment vertical="center"/>
    </xf>
    <xf numFmtId="44" fontId="4" fillId="0" borderId="8" xfId="0" applyNumberFormat="1" applyFont="1" applyBorder="1" applyAlignment="1">
      <alignment vertical="center"/>
    </xf>
    <xf numFmtId="44" fontId="15" fillId="0" borderId="120" xfId="1" applyNumberFormat="1" applyFont="1" applyBorder="1" applyAlignment="1">
      <alignment vertical="center"/>
    </xf>
    <xf numFmtId="44" fontId="52" fillId="4" borderId="45" xfId="0" applyNumberFormat="1" applyFont="1" applyFill="1" applyBorder="1" applyAlignment="1">
      <alignment vertical="center"/>
    </xf>
    <xf numFmtId="44" fontId="15" fillId="0" borderId="45" xfId="0" applyNumberFormat="1" applyFont="1" applyBorder="1"/>
    <xf numFmtId="44" fontId="52" fillId="0" borderId="123" xfId="0" applyNumberFormat="1" applyFont="1" applyFill="1" applyBorder="1" applyAlignment="1">
      <alignment vertical="center"/>
    </xf>
    <xf numFmtId="43" fontId="20" fillId="3" borderId="40" xfId="0" applyNumberFormat="1" applyFont="1" applyFill="1" applyBorder="1" applyAlignment="1" applyProtection="1">
      <alignment vertical="center"/>
      <protection locked="0"/>
    </xf>
    <xf numFmtId="43" fontId="20" fillId="3" borderId="27" xfId="0" applyNumberFormat="1" applyFont="1" applyFill="1" applyBorder="1" applyAlignment="1" applyProtection="1">
      <alignment vertical="center"/>
      <protection locked="0"/>
    </xf>
    <xf numFmtId="43" fontId="20" fillId="3" borderId="41" xfId="0" applyNumberFormat="1" applyFont="1" applyFill="1" applyBorder="1" applyAlignment="1" applyProtection="1">
      <alignment vertical="center"/>
      <protection locked="0"/>
    </xf>
    <xf numFmtId="4" fontId="20" fillId="3" borderId="135" xfId="0" applyNumberFormat="1" applyFont="1" applyFill="1" applyBorder="1" applyAlignment="1" applyProtection="1">
      <alignment vertical="center"/>
      <protection locked="0"/>
    </xf>
    <xf numFmtId="4" fontId="20" fillId="3" borderId="40" xfId="0" applyNumberFormat="1" applyFont="1" applyFill="1" applyBorder="1" applyAlignment="1" applyProtection="1">
      <alignment vertical="center"/>
      <protection locked="0"/>
    </xf>
    <xf numFmtId="4" fontId="20" fillId="3" borderId="27" xfId="0" applyNumberFormat="1" applyFont="1" applyFill="1" applyBorder="1" applyAlignment="1" applyProtection="1">
      <alignment vertical="center"/>
      <protection locked="0"/>
    </xf>
    <xf numFmtId="43" fontId="20" fillId="3" borderId="135" xfId="0" applyNumberFormat="1" applyFont="1" applyFill="1" applyBorder="1" applyAlignment="1" applyProtection="1">
      <alignment vertical="center"/>
      <protection locked="0"/>
    </xf>
    <xf numFmtId="43" fontId="19" fillId="3" borderId="40" xfId="0" applyNumberFormat="1" applyFont="1" applyFill="1" applyBorder="1" applyAlignment="1" applyProtection="1">
      <alignment vertical="center"/>
      <protection locked="0"/>
    </xf>
    <xf numFmtId="43" fontId="19" fillId="3" borderId="27" xfId="0" applyNumberFormat="1" applyFont="1" applyFill="1" applyBorder="1" applyAlignment="1" applyProtection="1">
      <alignment vertical="center"/>
      <protection locked="0"/>
    </xf>
    <xf numFmtId="2" fontId="20" fillId="3" borderId="26" xfId="0" applyNumberFormat="1" applyFont="1" applyFill="1" applyBorder="1" applyAlignment="1" applyProtection="1">
      <alignment vertical="center"/>
      <protection locked="0"/>
    </xf>
    <xf numFmtId="2" fontId="20" fillId="3" borderId="27" xfId="0" applyNumberFormat="1" applyFont="1" applyFill="1" applyBorder="1" applyAlignment="1" applyProtection="1">
      <alignment vertical="center"/>
      <protection locked="0"/>
    </xf>
    <xf numFmtId="2" fontId="16" fillId="0" borderId="13" xfId="0" applyNumberFormat="1" applyFont="1" applyBorder="1" applyAlignment="1">
      <alignment horizontal="right" vertical="center"/>
    </xf>
    <xf numFmtId="2" fontId="15" fillId="0" borderId="0" xfId="0" applyNumberFormat="1" applyFont="1" applyBorder="1" applyAlignment="1">
      <alignment vertical="center"/>
    </xf>
    <xf numFmtId="2" fontId="15" fillId="0" borderId="28" xfId="0" applyNumberFormat="1" applyFont="1" applyBorder="1" applyAlignment="1">
      <alignment vertical="center"/>
    </xf>
    <xf numFmtId="2" fontId="16" fillId="0" borderId="7" xfId="0" applyNumberFormat="1" applyFont="1" applyBorder="1" applyAlignment="1">
      <alignment horizontal="center" vertical="center"/>
    </xf>
    <xf numFmtId="2" fontId="20" fillId="3" borderId="135" xfId="0" applyNumberFormat="1" applyFont="1" applyFill="1" applyBorder="1" applyAlignment="1" applyProtection="1">
      <alignment vertical="center"/>
      <protection locked="0"/>
    </xf>
    <xf numFmtId="2" fontId="7" fillId="0" borderId="0" xfId="0" applyNumberFormat="1" applyFont="1" applyBorder="1" applyAlignment="1">
      <alignment horizontal="right" vertical="center"/>
    </xf>
    <xf numFmtId="2" fontId="7" fillId="0" borderId="10" xfId="0" applyNumberFormat="1" applyFont="1" applyBorder="1" applyAlignment="1">
      <alignment horizontal="right" vertical="center"/>
    </xf>
    <xf numFmtId="2" fontId="16" fillId="0" borderId="10" xfId="0" applyNumberFormat="1" applyFont="1" applyBorder="1" applyAlignment="1">
      <alignment horizontal="right" vertical="center"/>
    </xf>
    <xf numFmtId="2" fontId="16" fillId="0" borderId="0" xfId="0" applyNumberFormat="1" applyFont="1" applyBorder="1" applyAlignment="1">
      <alignment horizontal="right" vertical="center"/>
    </xf>
    <xf numFmtId="2" fontId="16" fillId="0" borderId="5" xfId="0" applyNumberFormat="1" applyFont="1" applyBorder="1" applyAlignment="1">
      <alignment horizontal="right" vertical="center"/>
    </xf>
    <xf numFmtId="44" fontId="4" fillId="0" borderId="84" xfId="1" applyNumberFormat="1" applyFont="1" applyBorder="1" applyAlignment="1">
      <alignment vertical="center"/>
    </xf>
    <xf numFmtId="44" fontId="4" fillId="0" borderId="136" xfId="1" applyNumberFormat="1" applyFont="1" applyBorder="1" applyAlignment="1">
      <alignment vertical="center"/>
    </xf>
    <xf numFmtId="44" fontId="49" fillId="4" borderId="123" xfId="0" applyNumberFormat="1" applyFont="1" applyFill="1" applyBorder="1" applyAlignment="1">
      <alignment vertical="center"/>
    </xf>
    <xf numFmtId="44" fontId="4" fillId="0" borderId="93" xfId="0" applyNumberFormat="1" applyFont="1" applyBorder="1" applyAlignment="1">
      <alignment vertical="center"/>
    </xf>
    <xf numFmtId="44" fontId="4" fillId="0" borderId="137" xfId="0" applyNumberFormat="1" applyFont="1" applyBorder="1" applyAlignment="1">
      <alignment vertical="center"/>
    </xf>
    <xf numFmtId="44" fontId="4" fillId="0" borderId="45" xfId="1" applyNumberFormat="1" applyFont="1" applyBorder="1" applyAlignment="1">
      <alignment vertical="center"/>
    </xf>
    <xf numFmtId="44" fontId="4" fillId="0" borderId="47" xfId="0" applyNumberFormat="1" applyFont="1" applyBorder="1" applyAlignment="1">
      <alignment vertical="center"/>
    </xf>
    <xf numFmtId="44" fontId="19" fillId="3" borderId="127" xfId="1" applyNumberFormat="1" applyFont="1" applyFill="1" applyBorder="1" applyAlignment="1" applyProtection="1">
      <alignment vertical="center"/>
      <protection locked="0"/>
    </xf>
    <xf numFmtId="44" fontId="19" fillId="3" borderId="133" xfId="1" applyNumberFormat="1" applyFont="1" applyFill="1" applyBorder="1" applyAlignment="1" applyProtection="1">
      <alignment vertical="center"/>
      <protection locked="0"/>
    </xf>
    <xf numFmtId="44" fontId="19" fillId="3" borderId="84" xfId="1" applyNumberFormat="1" applyFont="1" applyFill="1" applyBorder="1" applyAlignment="1" applyProtection="1">
      <alignment vertical="center"/>
      <protection locked="0"/>
    </xf>
    <xf numFmtId="44" fontId="19" fillId="3" borderId="70" xfId="1" applyNumberFormat="1" applyFont="1" applyFill="1" applyBorder="1" applyAlignment="1" applyProtection="1">
      <alignment vertical="center"/>
      <protection locked="0"/>
    </xf>
    <xf numFmtId="44" fontId="5" fillId="0" borderId="138" xfId="1" applyNumberFormat="1" applyFont="1" applyBorder="1" applyAlignment="1" applyProtection="1">
      <alignment vertical="center"/>
    </xf>
    <xf numFmtId="44" fontId="49" fillId="0" borderId="123" xfId="0" applyNumberFormat="1" applyFont="1" applyFill="1" applyBorder="1" applyAlignment="1">
      <alignment vertical="center"/>
    </xf>
    <xf numFmtId="0" fontId="19" fillId="3" borderId="26" xfId="0" applyNumberFormat="1" applyFont="1" applyFill="1" applyBorder="1" applyAlignment="1" applyProtection="1">
      <alignment vertical="center"/>
      <protection locked="0"/>
    </xf>
    <xf numFmtId="0" fontId="19" fillId="3" borderId="27" xfId="0" applyNumberFormat="1" applyFont="1" applyFill="1" applyBorder="1" applyAlignment="1" applyProtection="1">
      <alignment vertical="center"/>
      <protection locked="0"/>
    </xf>
    <xf numFmtId="0" fontId="19" fillId="3" borderId="7" xfId="0" applyNumberFormat="1" applyFont="1" applyFill="1" applyBorder="1" applyAlignment="1" applyProtection="1">
      <alignment vertical="center"/>
      <protection locked="0"/>
    </xf>
    <xf numFmtId="0" fontId="16" fillId="0" borderId="51" xfId="0" applyFont="1" applyBorder="1" applyAlignment="1">
      <alignment horizontal="center" vertical="center"/>
    </xf>
    <xf numFmtId="0" fontId="16" fillId="0" borderId="94" xfId="0" applyFont="1" applyBorder="1" applyAlignment="1">
      <alignment horizontal="center" vertical="center" wrapText="1"/>
    </xf>
    <xf numFmtId="0" fontId="16" fillId="0" borderId="21" xfId="0" applyFont="1" applyBorder="1" applyAlignment="1">
      <alignment horizontal="center" vertical="center"/>
    </xf>
    <xf numFmtId="0" fontId="16" fillId="0" borderId="21" xfId="0" applyFont="1" applyBorder="1" applyAlignment="1">
      <alignment horizontal="center" vertical="center" wrapText="1"/>
    </xf>
    <xf numFmtId="44" fontId="16" fillId="0" borderId="45" xfId="0" applyNumberFormat="1" applyFont="1" applyBorder="1" applyAlignment="1">
      <alignment horizontal="center" vertical="center" wrapText="1"/>
    </xf>
    <xf numFmtId="0" fontId="16" fillId="0" borderId="51" xfId="0" applyFont="1" applyBorder="1" applyAlignment="1">
      <alignment horizontal="center" vertical="center" wrapText="1"/>
    </xf>
    <xf numFmtId="0" fontId="16" fillId="0" borderId="45" xfId="0" applyFont="1" applyBorder="1" applyAlignment="1">
      <alignment horizontal="center" vertical="center" wrapText="1"/>
    </xf>
    <xf numFmtId="44" fontId="4" fillId="0" borderId="74" xfId="1" applyNumberFormat="1" applyFont="1" applyBorder="1" applyAlignment="1">
      <alignment vertical="center"/>
    </xf>
    <xf numFmtId="44" fontId="4" fillId="0" borderId="44" xfId="0" applyNumberFormat="1" applyFont="1" applyBorder="1" applyAlignment="1">
      <alignment horizontal="left" vertical="center"/>
    </xf>
    <xf numFmtId="44" fontId="4" fillId="0" borderId="123" xfId="1" applyNumberFormat="1" applyFont="1" applyBorder="1" applyAlignment="1">
      <alignment vertical="center"/>
    </xf>
    <xf numFmtId="44" fontId="49" fillId="0" borderId="123" xfId="1" applyNumberFormat="1" applyFont="1" applyBorder="1" applyAlignment="1">
      <alignment vertical="center"/>
    </xf>
    <xf numFmtId="43" fontId="19" fillId="3" borderId="38" xfId="1" applyNumberFormat="1" applyFont="1" applyFill="1" applyBorder="1" applyAlignment="1" applyProtection="1">
      <alignment vertical="center"/>
      <protection locked="0"/>
    </xf>
    <xf numFmtId="43" fontId="19" fillId="3" borderId="27" xfId="1" applyNumberFormat="1" applyFont="1" applyFill="1" applyBorder="1" applyAlignment="1" applyProtection="1">
      <alignment vertical="center"/>
      <protection locked="0"/>
    </xf>
    <xf numFmtId="43" fontId="19" fillId="3" borderId="7" xfId="1" applyNumberFormat="1" applyFont="1" applyFill="1" applyBorder="1" applyAlignment="1" applyProtection="1">
      <alignment vertical="center"/>
      <protection locked="0"/>
    </xf>
    <xf numFmtId="43" fontId="7" fillId="0" borderId="29" xfId="0" applyNumberFormat="1" applyFont="1" applyBorder="1" applyAlignment="1">
      <alignment horizontal="right" vertical="center"/>
    </xf>
    <xf numFmtId="43" fontId="7" fillId="0" borderId="1" xfId="0" applyNumberFormat="1" applyFont="1" applyBorder="1" applyAlignment="1">
      <alignment horizontal="right" vertical="center"/>
    </xf>
    <xf numFmtId="43" fontId="4" fillId="0" borderId="13" xfId="0" applyNumberFormat="1" applyFont="1" applyBorder="1" applyAlignment="1">
      <alignment vertical="center"/>
    </xf>
    <xf numFmtId="43" fontId="19" fillId="3" borderId="26" xfId="1" applyNumberFormat="1" applyFont="1" applyFill="1" applyBorder="1" applyAlignment="1" applyProtection="1">
      <alignment vertical="center"/>
      <protection locked="0"/>
    </xf>
    <xf numFmtId="43" fontId="4" fillId="0" borderId="28" xfId="0" applyNumberFormat="1" applyFont="1" applyBorder="1" applyAlignment="1">
      <alignment horizontal="left" vertical="center"/>
    </xf>
    <xf numFmtId="43" fontId="16" fillId="0" borderId="21" xfId="0" applyNumberFormat="1" applyFont="1" applyBorder="1" applyAlignment="1">
      <alignment horizontal="center" vertical="center"/>
    </xf>
    <xf numFmtId="43" fontId="19" fillId="3" borderId="26" xfId="0" applyNumberFormat="1" applyFont="1" applyFill="1" applyBorder="1" applyAlignment="1" applyProtection="1">
      <alignment vertical="center"/>
      <protection locked="0"/>
    </xf>
    <xf numFmtId="0" fontId="16" fillId="0" borderId="46" xfId="0" applyFont="1" applyBorder="1" applyAlignment="1">
      <alignment horizontal="center" vertical="center"/>
    </xf>
    <xf numFmtId="0" fontId="16" fillId="0" borderId="28" xfId="0" applyFont="1" applyBorder="1" applyAlignment="1">
      <alignment horizontal="centerContinuous" vertical="center"/>
    </xf>
    <xf numFmtId="0" fontId="16" fillId="0" borderId="29" xfId="0" applyFont="1" applyBorder="1" applyAlignment="1">
      <alignment horizontal="centerContinuous" vertical="center"/>
    </xf>
    <xf numFmtId="0" fontId="0" fillId="3" borderId="114" xfId="0" applyFill="1" applyBorder="1" applyAlignment="1"/>
    <xf numFmtId="0" fontId="0" fillId="3" borderId="113" xfId="0" applyFill="1" applyBorder="1" applyAlignment="1"/>
    <xf numFmtId="0" fontId="0" fillId="3" borderId="30" xfId="0" applyFill="1" applyBorder="1" applyAlignment="1"/>
    <xf numFmtId="0" fontId="0" fillId="3" borderId="36" xfId="0" applyFill="1" applyBorder="1" applyAlignment="1"/>
    <xf numFmtId="0" fontId="0" fillId="3" borderId="112" xfId="0" applyFill="1" applyBorder="1" applyAlignment="1"/>
    <xf numFmtId="0" fontId="0" fillId="3" borderId="111" xfId="0" applyFill="1" applyBorder="1" applyAlignment="1"/>
    <xf numFmtId="0" fontId="19" fillId="3" borderId="62" xfId="0" applyFont="1" applyFill="1" applyBorder="1" applyAlignment="1" applyProtection="1">
      <alignment vertical="center"/>
      <protection locked="0"/>
    </xf>
    <xf numFmtId="43" fontId="19" fillId="3" borderId="7" xfId="0" applyNumberFormat="1" applyFont="1" applyFill="1" applyBorder="1" applyAlignment="1" applyProtection="1">
      <alignment vertical="center"/>
      <protection locked="0"/>
    </xf>
    <xf numFmtId="0" fontId="0" fillId="3" borderId="49" xfId="0" applyFill="1" applyBorder="1" applyAlignment="1">
      <alignment vertical="center"/>
    </xf>
    <xf numFmtId="0" fontId="0" fillId="3" borderId="30" xfId="0" applyFill="1" applyBorder="1" applyAlignment="1">
      <alignment vertical="center"/>
    </xf>
    <xf numFmtId="0" fontId="0" fillId="3" borderId="36" xfId="0" applyFill="1" applyBorder="1" applyAlignment="1">
      <alignment vertical="center"/>
    </xf>
    <xf numFmtId="0" fontId="0" fillId="3" borderId="57" xfId="0" applyFill="1" applyBorder="1" applyAlignment="1">
      <alignment vertical="center"/>
    </xf>
    <xf numFmtId="0" fontId="0" fillId="3" borderId="112" xfId="0" applyFill="1" applyBorder="1" applyAlignment="1">
      <alignment vertical="center"/>
    </xf>
    <xf numFmtId="0" fontId="0" fillId="3" borderId="111" xfId="0" applyFill="1" applyBorder="1" applyAlignment="1">
      <alignment vertical="center"/>
    </xf>
    <xf numFmtId="9" fontId="19" fillId="3" borderId="26" xfId="15" applyFont="1" applyFill="1" applyBorder="1" applyAlignment="1" applyProtection="1">
      <alignment vertical="center"/>
      <protection locked="0"/>
    </xf>
    <xf numFmtId="9" fontId="19" fillId="3" borderId="27" xfId="15" applyFont="1" applyFill="1" applyBorder="1" applyAlignment="1" applyProtection="1">
      <alignment vertical="center"/>
      <protection locked="0"/>
    </xf>
    <xf numFmtId="9" fontId="19" fillId="3" borderId="7" xfId="15" applyFont="1" applyFill="1" applyBorder="1" applyAlignment="1" applyProtection="1">
      <alignment vertical="center"/>
      <protection locked="0"/>
    </xf>
    <xf numFmtId="44" fontId="7" fillId="0" borderId="71" xfId="1" applyNumberFormat="1" applyFont="1" applyBorder="1" applyAlignment="1">
      <alignment vertical="center"/>
    </xf>
    <xf numFmtId="44" fontId="4" fillId="0" borderId="44" xfId="0" applyNumberFormat="1" applyFont="1" applyBorder="1" applyAlignment="1">
      <alignment vertical="center"/>
    </xf>
    <xf numFmtId="44" fontId="5" fillId="0" borderId="131" xfId="1" applyNumberFormat="1" applyFont="1" applyBorder="1" applyAlignment="1" applyProtection="1">
      <alignment vertical="center"/>
    </xf>
    <xf numFmtId="44" fontId="5" fillId="0" borderId="133" xfId="1" applyNumberFormat="1" applyFont="1" applyBorder="1" applyAlignment="1" applyProtection="1">
      <alignment vertical="center"/>
    </xf>
    <xf numFmtId="44" fontId="5" fillId="0" borderId="139" xfId="1" applyNumberFormat="1" applyFont="1" applyBorder="1" applyAlignment="1" applyProtection="1">
      <alignment vertical="center"/>
    </xf>
    <xf numFmtId="44" fontId="7" fillId="0" borderId="140" xfId="1" applyNumberFormat="1" applyFont="1" applyBorder="1" applyAlignment="1" applyProtection="1">
      <alignment vertical="center"/>
    </xf>
    <xf numFmtId="44" fontId="4" fillId="0" borderId="71" xfId="1" applyNumberFormat="1" applyFont="1" applyBorder="1" applyAlignment="1" applyProtection="1">
      <alignment vertical="center"/>
    </xf>
    <xf numFmtId="44" fontId="5" fillId="0" borderId="70" xfId="1" applyNumberFormat="1" applyFont="1" applyBorder="1" applyAlignment="1" applyProtection="1">
      <alignment vertical="center"/>
    </xf>
    <xf numFmtId="44" fontId="5" fillId="0" borderId="84" xfId="1" applyNumberFormat="1" applyFont="1" applyBorder="1" applyAlignment="1" applyProtection="1">
      <alignment vertical="center"/>
    </xf>
    <xf numFmtId="44" fontId="49" fillId="4" borderId="45" xfId="0" applyNumberFormat="1" applyFont="1" applyFill="1" applyBorder="1" applyAlignment="1">
      <alignment vertical="center"/>
    </xf>
    <xf numFmtId="44" fontId="22" fillId="0" borderId="8" xfId="1" applyNumberFormat="1" applyFont="1" applyFill="1" applyBorder="1" applyAlignment="1">
      <alignment vertical="center"/>
    </xf>
    <xf numFmtId="44" fontId="6" fillId="0" borderId="138" xfId="1" applyNumberFormat="1" applyFont="1" applyBorder="1" applyAlignment="1" applyProtection="1">
      <alignment vertical="center"/>
    </xf>
    <xf numFmtId="44" fontId="22" fillId="0" borderId="87" xfId="1" applyNumberFormat="1" applyFont="1" applyFill="1" applyBorder="1" applyAlignment="1" applyProtection="1">
      <alignment vertical="center"/>
    </xf>
    <xf numFmtId="0" fontId="7" fillId="0" borderId="52" xfId="0" applyFont="1" applyBorder="1" applyAlignment="1">
      <alignment horizontal="right" vertical="center"/>
    </xf>
    <xf numFmtId="0" fontId="16" fillId="0" borderId="29" xfId="0" applyFont="1" applyBorder="1" applyAlignment="1">
      <alignment horizontal="center" vertical="center" wrapText="1"/>
    </xf>
    <xf numFmtId="170" fontId="16" fillId="0" borderId="21" xfId="0" applyNumberFormat="1" applyFont="1" applyBorder="1" applyAlignment="1">
      <alignment horizontal="center" vertical="center" wrapText="1"/>
    </xf>
    <xf numFmtId="170" fontId="16" fillId="0" borderId="45" xfId="0" applyNumberFormat="1" applyFont="1" applyBorder="1" applyAlignment="1">
      <alignment horizontal="center" vertical="center" wrapText="1"/>
    </xf>
    <xf numFmtId="0" fontId="16" fillId="0" borderId="28" xfId="0" applyFont="1" applyBorder="1" applyAlignment="1">
      <alignment horizontal="center" vertical="center" wrapText="1"/>
    </xf>
    <xf numFmtId="0" fontId="30" fillId="0" borderId="29" xfId="0" applyFont="1" applyBorder="1" applyAlignment="1" applyProtection="1">
      <alignment horizontal="center" vertical="center" wrapText="1"/>
    </xf>
    <xf numFmtId="44" fontId="19" fillId="3" borderId="139" xfId="1" applyNumberFormat="1" applyFont="1" applyFill="1" applyBorder="1" applyAlignment="1" applyProtection="1">
      <alignment vertical="center"/>
      <protection locked="0"/>
    </xf>
    <xf numFmtId="44" fontId="7" fillId="0" borderId="136" xfId="1" applyNumberFormat="1" applyFont="1" applyBorder="1" applyAlignment="1">
      <alignment vertical="center"/>
    </xf>
    <xf numFmtId="44" fontId="22" fillId="0" borderId="74" xfId="1" applyNumberFormat="1" applyFont="1" applyBorder="1" applyAlignment="1">
      <alignment vertical="center"/>
    </xf>
    <xf numFmtId="44" fontId="7" fillId="0" borderId="129" xfId="1" applyNumberFormat="1" applyFont="1" applyBorder="1" applyAlignment="1">
      <alignment vertical="center"/>
    </xf>
    <xf numFmtId="0" fontId="13" fillId="0" borderId="0" xfId="0" applyFont="1" applyBorder="1" applyAlignment="1" applyProtection="1">
      <alignment vertical="center"/>
      <protection locked="0"/>
    </xf>
    <xf numFmtId="0" fontId="94" fillId="0" borderId="0" xfId="0" applyFont="1" applyFill="1" applyBorder="1" applyAlignment="1" applyProtection="1">
      <alignment horizontal="center" vertical="center"/>
    </xf>
    <xf numFmtId="0" fontId="98" fillId="0" borderId="141" xfId="0" applyFont="1" applyFill="1" applyBorder="1" applyAlignment="1" applyProtection="1">
      <alignment horizontal="right" vertical="center"/>
    </xf>
    <xf numFmtId="9" fontId="28" fillId="3" borderId="21" xfId="0" applyNumberFormat="1" applyFont="1" applyFill="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5" fillId="0" borderId="142" xfId="0" applyFont="1" applyBorder="1" applyAlignment="1" applyProtection="1">
      <alignment horizontal="right" vertical="center"/>
    </xf>
    <xf numFmtId="0" fontId="28" fillId="0" borderId="0" xfId="0" applyFont="1" applyFill="1"/>
    <xf numFmtId="0" fontId="99" fillId="0" borderId="0" xfId="0" applyFont="1" applyFill="1"/>
    <xf numFmtId="0" fontId="22" fillId="0" borderId="101" xfId="0" applyFont="1" applyFill="1" applyBorder="1" applyAlignment="1"/>
    <xf numFmtId="0" fontId="22" fillId="0" borderId="102" xfId="0" applyFont="1" applyFill="1" applyBorder="1" applyAlignment="1"/>
    <xf numFmtId="0" fontId="22" fillId="0" borderId="102" xfId="0" applyFont="1" applyFill="1" applyBorder="1" applyAlignment="1" applyProtection="1">
      <alignment wrapText="1"/>
    </xf>
    <xf numFmtId="0" fontId="22" fillId="0" borderId="102" xfId="0" applyFont="1" applyFill="1" applyBorder="1" applyAlignment="1" applyProtection="1"/>
    <xf numFmtId="0" fontId="22" fillId="0" borderId="102" xfId="0" applyFont="1" applyFill="1" applyBorder="1" applyAlignment="1" applyProtection="1">
      <alignment horizontal="center" wrapText="1"/>
    </xf>
    <xf numFmtId="0" fontId="22" fillId="0" borderId="103" xfId="0" applyFont="1" applyFill="1" applyBorder="1" applyAlignment="1">
      <alignment horizontal="center"/>
    </xf>
    <xf numFmtId="0" fontId="49" fillId="0" borderId="104" xfId="0" applyFont="1" applyFill="1" applyBorder="1" applyAlignment="1">
      <alignment vertical="center"/>
    </xf>
    <xf numFmtId="0" fontId="49" fillId="0" borderId="21" xfId="0" applyFont="1" applyBorder="1" applyAlignment="1">
      <alignment horizontal="left"/>
    </xf>
    <xf numFmtId="9" fontId="49" fillId="0" borderId="21" xfId="15" applyFont="1" applyFill="1" applyBorder="1" applyAlignment="1">
      <alignment horizontal="center" vertical="center" wrapText="1"/>
    </xf>
    <xf numFmtId="0" fontId="49" fillId="0" borderId="21" xfId="0" applyFont="1" applyFill="1" applyBorder="1" applyAlignment="1">
      <alignment vertical="center"/>
    </xf>
    <xf numFmtId="9" fontId="49" fillId="0" borderId="21" xfId="15" applyFont="1" applyFill="1" applyBorder="1" applyAlignment="1">
      <alignment vertical="center"/>
    </xf>
    <xf numFmtId="10" fontId="49" fillId="0" borderId="105" xfId="0" applyNumberFormat="1" applyFont="1" applyFill="1" applyBorder="1" applyAlignment="1">
      <alignment vertical="center"/>
    </xf>
    <xf numFmtId="0" fontId="49" fillId="0" borderId="106" xfId="0" applyFont="1" applyFill="1" applyBorder="1" applyAlignment="1">
      <alignment vertical="center"/>
    </xf>
    <xf numFmtId="0" fontId="49" fillId="0" borderId="107" xfId="0" applyFont="1" applyBorder="1" applyAlignment="1">
      <alignment horizontal="left"/>
    </xf>
    <xf numFmtId="9" fontId="49" fillId="0" borderId="107" xfId="15" applyFont="1" applyFill="1" applyBorder="1" applyAlignment="1">
      <alignment horizontal="center" vertical="center" wrapText="1"/>
    </xf>
    <xf numFmtId="0" fontId="49" fillId="0" borderId="107" xfId="0" applyFont="1" applyFill="1" applyBorder="1" applyAlignment="1">
      <alignment vertical="center"/>
    </xf>
    <xf numFmtId="9" fontId="49" fillId="0" borderId="107" xfId="15" applyFont="1" applyFill="1" applyBorder="1" applyAlignment="1">
      <alignment vertical="center"/>
    </xf>
    <xf numFmtId="10" fontId="49" fillId="0" borderId="108" xfId="0" applyNumberFormat="1" applyFont="1" applyFill="1" applyBorder="1" applyAlignment="1">
      <alignment vertical="center"/>
    </xf>
    <xf numFmtId="0" fontId="49" fillId="0" borderId="0" xfId="0" applyFont="1" applyFill="1" applyBorder="1" applyAlignment="1">
      <alignment vertical="center"/>
    </xf>
    <xf numFmtId="0" fontId="4" fillId="0" borderId="0" xfId="0" applyFont="1" applyBorder="1" applyAlignment="1">
      <alignment horizontal="left"/>
    </xf>
    <xf numFmtId="9" fontId="49" fillId="0" borderId="0" xfId="15" applyFont="1" applyFill="1" applyBorder="1" applyAlignment="1">
      <alignment horizontal="center" vertical="center" wrapText="1"/>
    </xf>
    <xf numFmtId="9" fontId="49" fillId="0" borderId="0" xfId="15" applyFont="1" applyFill="1" applyBorder="1" applyAlignment="1">
      <alignment vertical="center"/>
    </xf>
    <xf numFmtId="10" fontId="49" fillId="0" borderId="0" xfId="0" applyNumberFormat="1" applyFont="1" applyFill="1" applyBorder="1" applyAlignment="1">
      <alignment vertic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49" fontId="16" fillId="0" borderId="21" xfId="0" applyNumberFormat="1" applyFont="1" applyBorder="1" applyAlignment="1" applyProtection="1">
      <alignment horizontal="right" vertical="center"/>
    </xf>
    <xf numFmtId="0" fontId="41" fillId="0" borderId="0" xfId="0" applyFont="1" applyFill="1" applyBorder="1" applyAlignment="1" applyProtection="1">
      <alignment horizontal="center" vertical="center"/>
    </xf>
    <xf numFmtId="0" fontId="26" fillId="0" borderId="141" xfId="0" applyFont="1" applyFill="1" applyBorder="1" applyAlignment="1" applyProtection="1">
      <alignment horizontal="right" vertical="center"/>
    </xf>
    <xf numFmtId="0" fontId="28" fillId="3" borderId="21" xfId="0" applyFont="1" applyFill="1" applyBorder="1" applyAlignment="1" applyProtection="1">
      <alignment horizontal="center" vertical="center"/>
      <protection locked="0"/>
    </xf>
    <xf numFmtId="1" fontId="100" fillId="3" borderId="21" xfId="0" applyNumberFormat="1" applyFont="1" applyFill="1" applyBorder="1" applyAlignment="1" applyProtection="1">
      <alignment horizontal="center" vertical="center"/>
      <protection locked="0"/>
    </xf>
    <xf numFmtId="0" fontId="28" fillId="0" borderId="21" xfId="0" applyFont="1" applyBorder="1" applyAlignment="1">
      <alignment horizontal="right" vertical="center"/>
    </xf>
    <xf numFmtId="44" fontId="28" fillId="3" borderId="45" xfId="0" applyNumberFormat="1" applyFont="1" applyFill="1" applyBorder="1" applyAlignment="1" applyProtection="1">
      <alignment vertical="center"/>
      <protection locked="0"/>
    </xf>
    <xf numFmtId="0" fontId="6" fillId="3" borderId="17" xfId="13" applyFont="1" applyFill="1" applyBorder="1" applyAlignment="1" applyProtection="1">
      <alignment horizontal="right" vertical="center"/>
      <protection locked="0"/>
    </xf>
    <xf numFmtId="169" fontId="4" fillId="0" borderId="0" xfId="15" applyNumberFormat="1" applyFont="1" applyFill="1" applyBorder="1" applyAlignment="1" applyProtection="1">
      <alignment vertical="center"/>
    </xf>
    <xf numFmtId="169" fontId="5" fillId="0" borderId="0" xfId="15" applyNumberFormat="1" applyFont="1" applyFill="1" applyBorder="1" applyAlignment="1" applyProtection="1">
      <alignment vertical="center"/>
    </xf>
    <xf numFmtId="169" fontId="4" fillId="0" borderId="0" xfId="0" applyNumberFormat="1" applyFont="1" applyFill="1" applyBorder="1" applyAlignment="1" applyProtection="1">
      <alignment horizontal="center" vertical="center"/>
    </xf>
    <xf numFmtId="44" fontId="28" fillId="0" borderId="109" xfId="0" applyNumberFormat="1" applyFont="1" applyBorder="1" applyAlignment="1" applyProtection="1">
      <alignment vertical="center"/>
    </xf>
    <xf numFmtId="0" fontId="46" fillId="0" borderId="143" xfId="0" applyFont="1" applyBorder="1" applyAlignment="1" applyProtection="1">
      <alignment horizontal="center" vertical="center"/>
    </xf>
    <xf numFmtId="0" fontId="103" fillId="0" borderId="4" xfId="0" applyFont="1" applyBorder="1" applyAlignment="1" applyProtection="1">
      <alignment horizontal="center" vertical="center"/>
    </xf>
    <xf numFmtId="49" fontId="32" fillId="0" borderId="70" xfId="0" applyNumberFormat="1" applyFont="1" applyBorder="1" applyAlignment="1" applyProtection="1">
      <alignment horizontal="left" vertical="center"/>
    </xf>
    <xf numFmtId="0" fontId="13" fillId="0" borderId="4" xfId="0" applyFont="1" applyBorder="1" applyAlignment="1" applyProtection="1">
      <alignment horizontal="right" vertical="center"/>
    </xf>
    <xf numFmtId="0" fontId="0" fillId="0" borderId="0" xfId="0" applyBorder="1" applyAlignment="1">
      <alignment vertical="center"/>
    </xf>
    <xf numFmtId="0" fontId="16" fillId="6" borderId="144" xfId="0" applyFont="1" applyFill="1" applyBorder="1" applyAlignment="1" applyProtection="1">
      <alignment horizontal="center" vertical="top" wrapText="1"/>
    </xf>
    <xf numFmtId="0" fontId="87" fillId="6" borderId="145" xfId="0" applyFont="1" applyFill="1" applyBorder="1" applyAlignment="1" applyProtection="1">
      <alignment horizontal="left" vertical="top" wrapText="1"/>
    </xf>
    <xf numFmtId="170" fontId="16" fillId="0" borderId="146" xfId="0" applyNumberFormat="1" applyFont="1" applyFill="1" applyBorder="1" applyAlignment="1" applyProtection="1">
      <alignment horizontal="right" vertical="center"/>
    </xf>
    <xf numFmtId="172" fontId="16" fillId="0" borderId="109" xfId="0" applyNumberFormat="1" applyFont="1" applyFill="1" applyBorder="1" applyAlignment="1" applyProtection="1">
      <alignment horizontal="right" vertical="center"/>
    </xf>
    <xf numFmtId="44" fontId="15" fillId="0" borderId="147" xfId="0" applyNumberFormat="1" applyFont="1" applyFill="1" applyBorder="1" applyAlignment="1" applyProtection="1">
      <alignment horizontal="right" vertical="center"/>
    </xf>
    <xf numFmtId="172" fontId="26" fillId="0" borderId="128" xfId="0" applyNumberFormat="1" applyFont="1" applyFill="1" applyBorder="1" applyAlignment="1" applyProtection="1">
      <alignment horizontal="center" vertical="center"/>
    </xf>
    <xf numFmtId="0" fontId="16" fillId="7" borderId="109" xfId="0" applyFont="1" applyFill="1" applyBorder="1" applyAlignment="1" applyProtection="1">
      <alignment horizontal="center" vertical="center" wrapText="1"/>
    </xf>
    <xf numFmtId="44" fontId="15" fillId="0" borderId="25" xfId="0" applyNumberFormat="1" applyFont="1" applyBorder="1" applyAlignment="1" applyProtection="1">
      <alignment horizontal="right" vertical="center"/>
    </xf>
    <xf numFmtId="44" fontId="15" fillId="0" borderId="93" xfId="0" applyNumberFormat="1" applyFont="1" applyBorder="1" applyAlignment="1" applyProtection="1">
      <alignment horizontal="right" vertical="center"/>
    </xf>
    <xf numFmtId="172" fontId="82" fillId="0" borderId="129" xfId="0" applyNumberFormat="1" applyFont="1" applyFill="1" applyBorder="1" applyAlignment="1" applyProtection="1">
      <alignment horizontal="center" vertical="center"/>
    </xf>
    <xf numFmtId="0" fontId="16" fillId="6" borderId="122" xfId="0" applyFont="1" applyFill="1" applyBorder="1" applyAlignment="1" applyProtection="1">
      <alignment horizontal="center" vertical="center" wrapText="1"/>
    </xf>
    <xf numFmtId="44" fontId="15" fillId="3" borderId="145" xfId="0" applyNumberFormat="1" applyFont="1" applyFill="1" applyBorder="1" applyAlignment="1" applyProtection="1">
      <alignment horizontal="right" vertical="center"/>
    </xf>
    <xf numFmtId="44" fontId="15" fillId="3" borderId="84" xfId="0" applyNumberFormat="1" applyFont="1" applyFill="1" applyBorder="1" applyAlignment="1" applyProtection="1">
      <alignment horizontal="right" vertical="center"/>
    </xf>
    <xf numFmtId="44" fontId="15" fillId="3" borderId="102" xfId="0" applyNumberFormat="1" applyFont="1" applyFill="1" applyBorder="1" applyAlignment="1" applyProtection="1">
      <alignment horizontal="right" vertical="center"/>
    </xf>
    <xf numFmtId="44" fontId="15" fillId="3" borderId="136" xfId="0" applyNumberFormat="1" applyFont="1" applyFill="1" applyBorder="1" applyAlignment="1" applyProtection="1">
      <alignment horizontal="right" vertical="center"/>
    </xf>
    <xf numFmtId="44" fontId="15" fillId="3" borderId="21" xfId="0" applyNumberFormat="1" applyFont="1" applyFill="1" applyBorder="1" applyAlignment="1" applyProtection="1">
      <alignment horizontal="right" vertical="center"/>
    </xf>
    <xf numFmtId="44" fontId="15" fillId="3" borderId="45" xfId="0" applyNumberFormat="1" applyFont="1" applyFill="1" applyBorder="1" applyAlignment="1" applyProtection="1">
      <alignment horizontal="right" vertical="center"/>
    </xf>
    <xf numFmtId="44" fontId="15" fillId="3" borderId="107" xfId="0" applyNumberFormat="1" applyFont="1" applyFill="1" applyBorder="1" applyAlignment="1" applyProtection="1">
      <alignment horizontal="right" vertical="center"/>
    </xf>
    <xf numFmtId="44" fontId="15" fillId="3" borderId="148" xfId="0" applyNumberFormat="1" applyFont="1" applyFill="1" applyBorder="1" applyAlignment="1" applyProtection="1">
      <alignment horizontal="right" vertical="center"/>
    </xf>
    <xf numFmtId="44" fontId="15" fillId="10" borderId="98" xfId="0" applyNumberFormat="1" applyFont="1" applyFill="1" applyBorder="1" applyAlignment="1" applyProtection="1">
      <alignment horizontal="right" vertical="center"/>
    </xf>
    <xf numFmtId="44" fontId="15" fillId="10" borderId="122" xfId="0" applyNumberFormat="1" applyFont="1" applyFill="1" applyBorder="1" applyAlignment="1" applyProtection="1">
      <alignment horizontal="right" vertical="center"/>
    </xf>
    <xf numFmtId="44" fontId="15" fillId="0" borderId="149" xfId="0" applyNumberFormat="1" applyFont="1" applyFill="1" applyBorder="1" applyAlignment="1" applyProtection="1">
      <alignment horizontal="right" vertical="center"/>
    </xf>
    <xf numFmtId="44" fontId="15" fillId="3" borderId="120" xfId="0" applyNumberFormat="1" applyFont="1" applyFill="1" applyBorder="1" applyAlignment="1" applyProtection="1">
      <alignment horizontal="right" vertical="center"/>
    </xf>
    <xf numFmtId="44" fontId="15" fillId="3" borderId="121" xfId="0" applyNumberFormat="1" applyFont="1" applyFill="1" applyBorder="1" applyAlignment="1" applyProtection="1">
      <alignment horizontal="right" vertical="center"/>
    </xf>
    <xf numFmtId="49" fontId="16" fillId="8" borderId="7" xfId="0" applyNumberFormat="1" applyFont="1" applyFill="1" applyBorder="1" applyAlignment="1" applyProtection="1">
      <alignment horizontal="center" vertical="center"/>
    </xf>
    <xf numFmtId="178" fontId="16" fillId="3" borderId="21" xfId="0" applyNumberFormat="1" applyFont="1" applyFill="1" applyBorder="1" applyAlignment="1" applyProtection="1">
      <alignment horizontal="center" vertical="center"/>
    </xf>
    <xf numFmtId="179" fontId="16" fillId="3" borderId="21" xfId="0" applyNumberFormat="1" applyFont="1" applyFill="1" applyBorder="1" applyAlignment="1" applyProtection="1">
      <alignment horizontal="center" vertical="center"/>
    </xf>
    <xf numFmtId="49" fontId="16" fillId="3" borderId="21" xfId="0" applyNumberFormat="1" applyFont="1" applyFill="1" applyBorder="1" applyAlignment="1" applyProtection="1">
      <alignment horizontal="center" vertical="center"/>
    </xf>
    <xf numFmtId="180" fontId="16" fillId="3" borderId="21" xfId="0" applyNumberFormat="1" applyFont="1" applyFill="1" applyBorder="1" applyAlignment="1" applyProtection="1">
      <alignment horizontal="center" vertical="center"/>
    </xf>
    <xf numFmtId="181" fontId="16" fillId="3" borderId="7" xfId="0" applyNumberFormat="1" applyFont="1" applyFill="1" applyBorder="1" applyAlignment="1" applyProtection="1">
      <alignment horizontal="center" vertical="center"/>
    </xf>
    <xf numFmtId="0" fontId="16" fillId="3" borderId="21" xfId="0" applyNumberFormat="1" applyFont="1" applyFill="1" applyBorder="1" applyAlignment="1" applyProtection="1">
      <alignment horizontal="center" vertical="center"/>
    </xf>
    <xf numFmtId="0" fontId="16" fillId="3" borderId="26" xfId="0" applyNumberFormat="1" applyFont="1" applyFill="1" applyBorder="1" applyAlignment="1" applyProtection="1">
      <alignment horizontal="center" vertical="center"/>
    </xf>
    <xf numFmtId="0" fontId="15" fillId="0" borderId="47" xfId="0" applyFont="1" applyFill="1" applyBorder="1" applyAlignment="1" applyProtection="1">
      <alignment vertical="center"/>
    </xf>
    <xf numFmtId="0" fontId="0" fillId="0" borderId="8" xfId="0" applyBorder="1"/>
    <xf numFmtId="6" fontId="15" fillId="5" borderId="34" xfId="0" applyNumberFormat="1" applyFont="1" applyFill="1" applyBorder="1" applyAlignment="1" applyProtection="1">
      <alignment vertical="center"/>
    </xf>
    <xf numFmtId="0" fontId="28" fillId="3" borderId="145" xfId="0" applyFont="1" applyFill="1" applyBorder="1" applyAlignment="1" applyProtection="1">
      <alignment horizontal="center" vertical="center" wrapText="1"/>
      <protection locked="0"/>
    </xf>
    <xf numFmtId="44" fontId="15" fillId="3" borderId="102" xfId="0" applyNumberFormat="1" applyFont="1" applyFill="1" applyBorder="1" applyAlignment="1" applyProtection="1">
      <alignment horizontal="right" vertical="center"/>
      <protection locked="0"/>
    </xf>
    <xf numFmtId="44" fontId="15" fillId="3" borderId="136" xfId="0" applyNumberFormat="1" applyFont="1" applyFill="1" applyBorder="1" applyAlignment="1" applyProtection="1">
      <alignment horizontal="right" vertical="center"/>
      <protection locked="0"/>
    </xf>
    <xf numFmtId="44" fontId="15" fillId="3" borderId="21" xfId="0" applyNumberFormat="1" applyFont="1" applyFill="1" applyBorder="1" applyAlignment="1" applyProtection="1">
      <alignment horizontal="right" vertical="center"/>
      <protection locked="0"/>
    </xf>
    <xf numFmtId="44" fontId="15" fillId="3" borderId="45" xfId="0" applyNumberFormat="1" applyFont="1" applyFill="1" applyBorder="1" applyAlignment="1" applyProtection="1">
      <alignment horizontal="right" vertical="center"/>
      <protection locked="0"/>
    </xf>
    <xf numFmtId="44" fontId="15" fillId="3" borderId="107" xfId="0" applyNumberFormat="1" applyFont="1" applyFill="1" applyBorder="1" applyAlignment="1" applyProtection="1">
      <alignment horizontal="right" vertical="center"/>
      <protection locked="0"/>
    </xf>
    <xf numFmtId="44" fontId="15" fillId="3" borderId="148" xfId="0" applyNumberFormat="1" applyFont="1" applyFill="1" applyBorder="1" applyAlignment="1" applyProtection="1">
      <alignment horizontal="right" vertical="center"/>
      <protection locked="0"/>
    </xf>
    <xf numFmtId="172" fontId="26" fillId="0" borderId="145" xfId="0" applyNumberFormat="1" applyFont="1" applyFill="1" applyBorder="1" applyAlignment="1" applyProtection="1">
      <alignment horizontal="center" vertical="center"/>
    </xf>
    <xf numFmtId="44" fontId="16" fillId="0" borderId="150" xfId="0" applyNumberFormat="1" applyFont="1" applyFill="1" applyBorder="1" applyAlignment="1" applyProtection="1">
      <alignment horizontal="right" vertical="center"/>
    </xf>
    <xf numFmtId="10" fontId="28" fillId="0" borderId="65" xfId="0" applyNumberFormat="1" applyFont="1" applyFill="1" applyBorder="1" applyAlignment="1" applyProtection="1">
      <alignment horizontal="right" vertical="center"/>
    </xf>
    <xf numFmtId="44" fontId="28" fillId="0" borderId="109" xfId="0" applyNumberFormat="1" applyFont="1" applyFill="1" applyBorder="1" applyAlignment="1" applyProtection="1">
      <alignment vertical="center"/>
    </xf>
    <xf numFmtId="1" fontId="7" fillId="0" borderId="5" xfId="0" applyNumberFormat="1" applyFont="1" applyBorder="1" applyAlignment="1">
      <alignment horizontal="right" vertical="center"/>
    </xf>
    <xf numFmtId="44" fontId="15" fillId="3" borderId="87" xfId="0" applyNumberFormat="1" applyFont="1" applyFill="1" applyBorder="1" applyAlignment="1" applyProtection="1">
      <alignment horizontal="right" vertical="center"/>
      <protection locked="0"/>
    </xf>
    <xf numFmtId="15" fontId="25" fillId="2" borderId="34" xfId="0" applyNumberFormat="1" applyFont="1" applyFill="1" applyBorder="1" applyAlignment="1" applyProtection="1">
      <alignment horizontal="right" vertical="center"/>
    </xf>
    <xf numFmtId="0" fontId="1" fillId="0" borderId="0" xfId="0" applyFont="1" applyBorder="1" applyAlignment="1" applyProtection="1">
      <alignment horizontal="center" vertical="center"/>
    </xf>
    <xf numFmtId="170" fontId="1" fillId="0" borderId="0" xfId="0" applyNumberFormat="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13" fillId="0" borderId="20" xfId="0" applyFont="1" applyBorder="1" applyAlignment="1" applyProtection="1">
      <alignment horizontal="center" vertical="center"/>
    </xf>
    <xf numFmtId="0" fontId="4" fillId="0" borderId="10" xfId="0" applyFont="1" applyBorder="1" applyAlignment="1" applyProtection="1">
      <alignment horizontal="center" vertical="center"/>
    </xf>
    <xf numFmtId="0" fontId="13" fillId="0" borderId="2" xfId="0" applyFont="1" applyBorder="1" applyAlignment="1" applyProtection="1">
      <alignment horizontal="center" vertical="center"/>
    </xf>
    <xf numFmtId="0" fontId="17" fillId="0" borderId="17" xfId="0" applyFont="1" applyBorder="1"/>
    <xf numFmtId="0" fontId="1" fillId="0" borderId="15" xfId="0" applyFont="1" applyBorder="1"/>
    <xf numFmtId="0" fontId="17" fillId="0" borderId="15" xfId="0" applyFont="1" applyBorder="1"/>
    <xf numFmtId="0" fontId="7" fillId="0" borderId="15" xfId="0" applyFont="1" applyBorder="1"/>
    <xf numFmtId="0" fontId="1" fillId="0" borderId="43" xfId="0" applyFont="1" applyBorder="1"/>
    <xf numFmtId="0" fontId="1" fillId="0" borderId="17" xfId="0" applyFont="1" applyBorder="1"/>
    <xf numFmtId="0" fontId="1" fillId="0" borderId="4" xfId="0" applyFont="1" applyBorder="1"/>
    <xf numFmtId="0" fontId="1" fillId="0" borderId="0" xfId="0" applyFont="1" applyBorder="1"/>
    <xf numFmtId="0" fontId="1" fillId="0" borderId="0" xfId="0" applyFont="1"/>
    <xf numFmtId="0" fontId="1" fillId="0" borderId="8" xfId="0" applyFont="1" applyBorder="1"/>
    <xf numFmtId="0" fontId="7" fillId="0" borderId="0" xfId="0" applyFont="1"/>
    <xf numFmtId="0" fontId="7" fillId="0" borderId="0" xfId="0" applyFont="1" applyAlignment="1">
      <alignment horizontal="center"/>
    </xf>
    <xf numFmtId="182" fontId="1" fillId="0" borderId="91" xfId="0" applyNumberFormat="1" applyFont="1" applyBorder="1" applyAlignment="1">
      <alignment horizontal="center"/>
    </xf>
    <xf numFmtId="0" fontId="7" fillId="0" borderId="0" xfId="0" applyFont="1" applyAlignment="1"/>
    <xf numFmtId="183" fontId="1" fillId="0" borderId="174" xfId="0" applyNumberFormat="1" applyFont="1" applyFill="1" applyBorder="1" applyAlignment="1">
      <alignment horizontal="center"/>
    </xf>
    <xf numFmtId="0" fontId="7" fillId="0" borderId="4" xfId="0" applyFont="1" applyBorder="1"/>
    <xf numFmtId="0" fontId="1" fillId="0" borderId="0" xfId="0" applyFont="1" applyAlignment="1">
      <alignment horizontal="center"/>
    </xf>
    <xf numFmtId="0" fontId="7" fillId="0" borderId="0" xfId="0" applyFont="1" applyBorder="1"/>
    <xf numFmtId="0" fontId="1" fillId="0" borderId="91" xfId="0" applyFont="1" applyBorder="1"/>
    <xf numFmtId="0" fontId="1" fillId="0" borderId="91" xfId="0" applyFont="1" applyBorder="1" applyAlignment="1">
      <alignment horizontal="right"/>
    </xf>
    <xf numFmtId="0" fontId="1" fillId="0" borderId="0" xfId="0" applyFont="1" applyAlignment="1">
      <alignment horizontal="right"/>
    </xf>
    <xf numFmtId="0" fontId="7" fillId="0" borderId="46" xfId="0" applyFont="1" applyBorder="1"/>
    <xf numFmtId="0" fontId="7" fillId="0" borderId="28" xfId="0" applyFont="1" applyBorder="1"/>
    <xf numFmtId="0" fontId="1" fillId="0" borderId="28" xfId="0" applyFont="1" applyBorder="1"/>
    <xf numFmtId="0" fontId="1" fillId="0" borderId="16" xfId="0" applyFont="1" applyBorder="1" applyAlignment="1"/>
    <xf numFmtId="0" fontId="7" fillId="0" borderId="35" xfId="0" applyFont="1" applyBorder="1"/>
    <xf numFmtId="0" fontId="1" fillId="0" borderId="26" xfId="0" applyFont="1" applyBorder="1" applyAlignment="1">
      <alignment horizontal="center"/>
    </xf>
    <xf numFmtId="0" fontId="1" fillId="0" borderId="16" xfId="0" applyFont="1" applyBorder="1"/>
    <xf numFmtId="0" fontId="1" fillId="0" borderId="28" xfId="0" applyFont="1" applyBorder="1" applyAlignment="1">
      <alignment horizontal="center"/>
    </xf>
    <xf numFmtId="0" fontId="1" fillId="0" borderId="29" xfId="0" applyFont="1" applyBorder="1" applyAlignment="1">
      <alignment horizontal="center"/>
    </xf>
    <xf numFmtId="0" fontId="1" fillId="0" borderId="13" xfId="0" applyFont="1" applyBorder="1" applyAlignment="1">
      <alignment horizontal="center"/>
    </xf>
    <xf numFmtId="0" fontId="1" fillId="0" borderId="70" xfId="0" applyFont="1" applyBorder="1" applyAlignment="1">
      <alignment horizontal="center"/>
    </xf>
    <xf numFmtId="0" fontId="7" fillId="11" borderId="14" xfId="0" applyFont="1" applyFill="1" applyBorder="1" applyAlignment="1">
      <alignment horizontal="centerContinuous"/>
    </xf>
    <xf numFmtId="0" fontId="1" fillId="0" borderId="16" xfId="0" applyFont="1" applyBorder="1" applyAlignment="1">
      <alignment horizontal="centerContinuous"/>
    </xf>
    <xf numFmtId="0" fontId="1" fillId="0" borderId="13" xfId="0" applyFont="1" applyBorder="1" applyAlignment="1"/>
    <xf numFmtId="0" fontId="7" fillId="0" borderId="16" xfId="0" applyFont="1" applyBorder="1" applyAlignment="1"/>
    <xf numFmtId="0" fontId="7" fillId="0" borderId="13" xfId="0" applyFont="1" applyBorder="1" applyAlignment="1">
      <alignment horizontal="centerContinuous"/>
    </xf>
    <xf numFmtId="0" fontId="7" fillId="0" borderId="16" xfId="0" applyFont="1" applyBorder="1" applyAlignment="1">
      <alignment horizontal="centerContinuous"/>
    </xf>
    <xf numFmtId="0" fontId="1" fillId="0" borderId="13" xfId="0" applyFont="1" applyBorder="1" applyAlignment="1">
      <alignment horizontal="centerContinuous"/>
    </xf>
    <xf numFmtId="0" fontId="1" fillId="0" borderId="18" xfId="0" applyFont="1" applyBorder="1"/>
    <xf numFmtId="0" fontId="1" fillId="0" borderId="38"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74" xfId="0" applyFont="1" applyBorder="1" applyAlignment="1">
      <alignment horizontal="center"/>
    </xf>
    <xf numFmtId="0" fontId="7" fillId="11" borderId="9" xfId="0" applyFont="1" applyFill="1" applyBorder="1" applyAlignment="1">
      <alignment horizontal="center"/>
    </xf>
    <xf numFmtId="0" fontId="1" fillId="0" borderId="32" xfId="0" applyFont="1" applyBorder="1" applyAlignment="1"/>
    <xf numFmtId="0" fontId="1" fillId="0" borderId="10" xfId="0" applyFont="1" applyBorder="1" applyAlignment="1">
      <alignment horizontal="centerContinuous"/>
    </xf>
    <xf numFmtId="0" fontId="1" fillId="0" borderId="32" xfId="0" applyFont="1" applyBorder="1" applyAlignment="1">
      <alignment horizontal="centerContinuous"/>
    </xf>
    <xf numFmtId="0" fontId="1" fillId="0" borderId="10" xfId="0" applyFont="1" applyBorder="1" applyAlignment="1">
      <alignment horizontal="center"/>
    </xf>
    <xf numFmtId="0" fontId="1" fillId="0" borderId="32" xfId="0" applyFont="1" applyBorder="1" applyAlignment="1">
      <alignment horizontal="center"/>
    </xf>
    <xf numFmtId="0" fontId="1" fillId="0" borderId="7" xfId="0" applyFont="1" applyBorder="1" applyAlignment="1">
      <alignment horizontal="center"/>
    </xf>
    <xf numFmtId="0" fontId="1" fillId="0" borderId="71" xfId="0" applyFont="1" applyBorder="1" applyAlignment="1">
      <alignment horizontal="center"/>
    </xf>
    <xf numFmtId="0" fontId="7" fillId="0" borderId="97" xfId="0" applyFont="1" applyBorder="1" applyAlignment="1">
      <alignment horizontal="center"/>
    </xf>
    <xf numFmtId="0" fontId="1" fillId="0" borderId="175" xfId="0" quotePrefix="1" applyFont="1" applyBorder="1"/>
    <xf numFmtId="0" fontId="1" fillId="0" borderId="96" xfId="0" applyFont="1" applyBorder="1"/>
    <xf numFmtId="0" fontId="1" fillId="0" borderId="175" xfId="0" applyFont="1" applyBorder="1"/>
    <xf numFmtId="0" fontId="1" fillId="0" borderId="176" xfId="0" applyFont="1" applyBorder="1"/>
    <xf numFmtId="184" fontId="1" fillId="0" borderId="175" xfId="0" applyNumberFormat="1" applyFont="1" applyBorder="1" applyAlignment="1">
      <alignment horizontal="center"/>
    </xf>
    <xf numFmtId="184" fontId="1" fillId="0" borderId="177" xfId="0" quotePrefix="1" applyNumberFormat="1" applyFont="1" applyBorder="1" applyAlignment="1">
      <alignment horizontal="center"/>
    </xf>
    <xf numFmtId="184" fontId="1" fillId="0" borderId="96" xfId="0" applyNumberFormat="1" applyFont="1" applyBorder="1" applyAlignment="1">
      <alignment horizontal="center"/>
    </xf>
    <xf numFmtId="184" fontId="1" fillId="0" borderId="177" xfId="0" applyNumberFormat="1" applyFont="1" applyBorder="1" applyAlignment="1">
      <alignment horizontal="center"/>
    </xf>
    <xf numFmtId="0" fontId="1" fillId="0" borderId="178" xfId="0" quotePrefix="1" applyFont="1" applyBorder="1" applyAlignment="1">
      <alignment horizontal="center"/>
    </xf>
    <xf numFmtId="0" fontId="7" fillId="0" borderId="9" xfId="0" applyFont="1" applyBorder="1" applyAlignment="1">
      <alignment horizontal="center"/>
    </xf>
    <xf numFmtId="0" fontId="1" fillId="0" borderId="32" xfId="0" quotePrefix="1" applyFont="1" applyBorder="1"/>
    <xf numFmtId="0" fontId="1" fillId="0" borderId="10" xfId="0" applyFont="1" applyBorder="1"/>
    <xf numFmtId="0" fontId="1" fillId="0" borderId="37" xfId="0" quotePrefix="1" applyFont="1" applyBorder="1" applyAlignment="1">
      <alignment horizontal="center"/>
    </xf>
    <xf numFmtId="0" fontId="1" fillId="0" borderId="32" xfId="0" applyFont="1" applyBorder="1"/>
    <xf numFmtId="0" fontId="1" fillId="0" borderId="37" xfId="0" applyFont="1" applyBorder="1"/>
    <xf numFmtId="184" fontId="1" fillId="0" borderId="32" xfId="0" applyNumberFormat="1" applyFont="1" applyBorder="1" applyAlignment="1">
      <alignment horizontal="center"/>
    </xf>
    <xf numFmtId="184" fontId="1" fillId="0" borderId="32" xfId="0" quotePrefix="1" applyNumberFormat="1" applyFont="1" applyBorder="1" applyAlignment="1">
      <alignment horizontal="center"/>
    </xf>
    <xf numFmtId="184" fontId="1" fillId="0" borderId="7" xfId="0" applyNumberFormat="1" applyFont="1" applyBorder="1" applyAlignment="1">
      <alignment horizontal="center"/>
    </xf>
    <xf numFmtId="0" fontId="1" fillId="0" borderId="71" xfId="0" quotePrefix="1" applyFont="1" applyBorder="1" applyAlignment="1">
      <alignment horizontal="center"/>
    </xf>
    <xf numFmtId="0" fontId="1" fillId="0" borderId="14" xfId="0" applyFont="1" applyBorder="1"/>
    <xf numFmtId="0" fontId="1" fillId="0" borderId="0" xfId="0" quotePrefix="1" applyFont="1" applyBorder="1"/>
    <xf numFmtId="0" fontId="1" fillId="0" borderId="0" xfId="0" applyFont="1" applyBorder="1" applyAlignment="1">
      <alignment horizontal="right"/>
    </xf>
    <xf numFmtId="0" fontId="7" fillId="0" borderId="179" xfId="0" applyFont="1" applyBorder="1" applyAlignment="1">
      <alignment horizontal="center"/>
    </xf>
    <xf numFmtId="0" fontId="7" fillId="0" borderId="0" xfId="0" applyFont="1" applyBorder="1" applyAlignment="1">
      <alignment horizontal="center"/>
    </xf>
    <xf numFmtId="184" fontId="7" fillId="0" borderId="180" xfId="0" applyNumberFormat="1" applyFont="1" applyBorder="1" applyAlignment="1">
      <alignment horizontal="center"/>
    </xf>
    <xf numFmtId="0" fontId="1" fillId="0" borderId="0" xfId="0" quotePrefix="1" applyFont="1" applyBorder="1" applyAlignment="1">
      <alignment horizontal="center"/>
    </xf>
    <xf numFmtId="0" fontId="7" fillId="0" borderId="181" xfId="0" applyFont="1" applyBorder="1"/>
    <xf numFmtId="0" fontId="1" fillId="0" borderId="182" xfId="0" quotePrefix="1" applyFont="1" applyBorder="1" applyAlignment="1">
      <alignment horizontal="center"/>
    </xf>
    <xf numFmtId="0" fontId="1" fillId="0" borderId="183" xfId="0" applyFont="1" applyBorder="1" applyAlignment="1">
      <alignment horizontal="center"/>
    </xf>
    <xf numFmtId="0" fontId="7" fillId="0" borderId="102" xfId="0" applyFont="1" applyBorder="1" applyAlignment="1">
      <alignment horizontal="center"/>
    </xf>
    <xf numFmtId="0" fontId="7" fillId="0" borderId="44" xfId="0" applyFont="1" applyBorder="1" applyAlignment="1">
      <alignment horizontal="center"/>
    </xf>
    <xf numFmtId="0" fontId="1" fillId="0" borderId="11" xfId="0" applyFont="1" applyBorder="1"/>
    <xf numFmtId="0" fontId="1" fillId="0" borderId="5" xfId="0" quotePrefix="1" applyFont="1" applyBorder="1"/>
    <xf numFmtId="0" fontId="1" fillId="0" borderId="5" xfId="0" applyFont="1" applyBorder="1"/>
    <xf numFmtId="0" fontId="1" fillId="0" borderId="5" xfId="0" applyFont="1" applyBorder="1" applyAlignment="1">
      <alignment horizontal="center"/>
    </xf>
    <xf numFmtId="0" fontId="1" fillId="0" borderId="5" xfId="0" quotePrefix="1" applyFont="1" applyBorder="1" applyAlignment="1">
      <alignment horizontal="center"/>
    </xf>
    <xf numFmtId="0" fontId="7" fillId="0" borderId="184" xfId="0" applyFont="1" applyBorder="1"/>
    <xf numFmtId="0" fontId="7" fillId="0" borderId="60" xfId="0" applyFont="1" applyBorder="1" applyAlignment="1">
      <alignment horizontal="center"/>
    </xf>
    <xf numFmtId="184" fontId="7" fillId="0" borderId="34" xfId="0" quotePrefix="1" applyNumberFormat="1" applyFont="1" applyBorder="1" applyAlignment="1">
      <alignment horizontal="center"/>
    </xf>
    <xf numFmtId="0" fontId="1" fillId="0" borderId="8" xfId="0" quotePrefix="1" applyFont="1" applyBorder="1" applyAlignment="1">
      <alignment horizontal="center"/>
    </xf>
    <xf numFmtId="0" fontId="1" fillId="0" borderId="44" xfId="0" quotePrefix="1" applyFont="1" applyBorder="1" applyAlignment="1">
      <alignment horizontal="center"/>
    </xf>
    <xf numFmtId="0" fontId="1" fillId="0" borderId="46" xfId="0" applyFont="1" applyBorder="1"/>
    <xf numFmtId="0" fontId="1" fillId="0" borderId="185" xfId="0" applyFont="1" applyBorder="1"/>
    <xf numFmtId="0" fontId="7" fillId="0" borderId="186" xfId="0" applyFont="1" applyBorder="1" applyAlignment="1">
      <alignment horizontal="center"/>
    </xf>
    <xf numFmtId="0" fontId="1" fillId="0" borderId="47"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2" xfId="0" applyFont="1" applyBorder="1" applyAlignment="1">
      <alignment horizontal="centerContinuous"/>
    </xf>
    <xf numFmtId="0" fontId="7" fillId="0" borderId="185" xfId="0" applyFont="1" applyBorder="1"/>
    <xf numFmtId="0" fontId="7" fillId="0" borderId="94" xfId="0" applyFont="1" applyBorder="1"/>
    <xf numFmtId="0" fontId="7" fillId="0" borderId="187" xfId="0" applyFont="1" applyBorder="1" applyAlignment="1">
      <alignment horizontal="center"/>
    </xf>
    <xf numFmtId="0" fontId="7" fillId="0" borderId="18" xfId="0" applyFont="1" applyBorder="1" applyAlignment="1"/>
    <xf numFmtId="0" fontId="7" fillId="0" borderId="8" xfId="0" applyFont="1" applyBorder="1" applyAlignment="1">
      <alignment horizontal="center"/>
    </xf>
    <xf numFmtId="0" fontId="7" fillId="0" borderId="32" xfId="0" applyFont="1" applyBorder="1" applyAlignment="1">
      <alignment horizontal="center"/>
    </xf>
    <xf numFmtId="0" fontId="7" fillId="0" borderId="188" xfId="0" applyFont="1" applyBorder="1" applyAlignment="1">
      <alignment horizontal="center"/>
    </xf>
    <xf numFmtId="0" fontId="7" fillId="0" borderId="7" xfId="0" applyFont="1" applyBorder="1" applyAlignment="1">
      <alignment horizontal="center"/>
    </xf>
    <xf numFmtId="0" fontId="7" fillId="0" borderId="93" xfId="0" applyFont="1" applyBorder="1" applyAlignment="1">
      <alignment horizontal="center"/>
    </xf>
    <xf numFmtId="0" fontId="1" fillId="0" borderId="189" xfId="0" quotePrefix="1" applyFont="1" applyBorder="1" applyAlignment="1">
      <alignment horizontal="center"/>
    </xf>
    <xf numFmtId="0" fontId="1" fillId="0" borderId="190" xfId="0" quotePrefix="1" applyFont="1" applyBorder="1"/>
    <xf numFmtId="0" fontId="1" fillId="0" borderId="190" xfId="0" applyFont="1" applyBorder="1" applyAlignment="1">
      <alignment horizontal="center"/>
    </xf>
    <xf numFmtId="0" fontId="1" fillId="0" borderId="92" xfId="0" quotePrefix="1" applyFont="1" applyBorder="1" applyAlignment="1">
      <alignment horizontal="center"/>
    </xf>
    <xf numFmtId="0" fontId="1" fillId="0" borderId="191" xfId="0" applyFont="1" applyBorder="1"/>
    <xf numFmtId="0" fontId="1" fillId="0" borderId="92" xfId="0" applyFont="1" applyBorder="1"/>
    <xf numFmtId="0" fontId="1" fillId="0" borderId="190" xfId="0" quotePrefix="1" applyFont="1" applyBorder="1" applyAlignment="1">
      <alignment horizontal="center"/>
    </xf>
    <xf numFmtId="2" fontId="1" fillId="0" borderId="192" xfId="0" applyNumberFormat="1" applyFont="1" applyBorder="1" applyAlignment="1">
      <alignment horizontal="center"/>
    </xf>
    <xf numFmtId="0" fontId="1" fillId="0" borderId="91" xfId="0" applyFont="1" applyBorder="1" applyAlignment="1">
      <alignment horizontal="center"/>
    </xf>
    <xf numFmtId="184" fontId="1" fillId="0" borderId="193" xfId="0" quotePrefix="1" applyNumberFormat="1" applyFont="1" applyBorder="1" applyAlignment="1">
      <alignment horizontal="center"/>
    </xf>
    <xf numFmtId="0" fontId="1" fillId="0" borderId="9" xfId="0" quotePrefix="1" applyFont="1" applyBorder="1" applyAlignment="1">
      <alignment horizontal="center"/>
    </xf>
    <xf numFmtId="0" fontId="1" fillId="0" borderId="32" xfId="0" quotePrefix="1" applyFont="1" applyBorder="1" applyAlignment="1">
      <alignment horizontal="center"/>
    </xf>
    <xf numFmtId="0" fontId="1" fillId="0" borderId="37" xfId="0" applyFont="1" applyBorder="1" applyAlignment="1">
      <alignment horizontal="right"/>
    </xf>
    <xf numFmtId="0" fontId="1" fillId="0" borderId="32" xfId="0" quotePrefix="1" applyFont="1" applyBorder="1" applyAlignment="1"/>
    <xf numFmtId="2" fontId="1" fillId="0" borderId="194" xfId="0" applyNumberFormat="1" applyFont="1" applyBorder="1" applyAlignment="1">
      <alignment horizontal="center"/>
    </xf>
    <xf numFmtId="184" fontId="1" fillId="0" borderId="71" xfId="0" applyNumberFormat="1" applyFont="1" applyBorder="1" applyAlignment="1">
      <alignment horizontal="center"/>
    </xf>
    <xf numFmtId="0" fontId="1" fillId="11" borderId="52" xfId="0" applyFont="1" applyFill="1" applyBorder="1"/>
    <xf numFmtId="0" fontId="1" fillId="11" borderId="1" xfId="0" applyFont="1" applyFill="1" applyBorder="1"/>
    <xf numFmtId="0" fontId="7" fillId="11" borderId="1" xfId="0" applyFont="1" applyFill="1" applyBorder="1"/>
    <xf numFmtId="0" fontId="7" fillId="0" borderId="195" xfId="0" applyFont="1" applyBorder="1" applyAlignment="1">
      <alignment horizontal="center"/>
    </xf>
    <xf numFmtId="2" fontId="7" fillId="0" borderId="196" xfId="0" applyNumberFormat="1" applyFont="1" applyBorder="1" applyAlignment="1">
      <alignment horizontal="center"/>
    </xf>
    <xf numFmtId="0" fontId="7" fillId="0" borderId="69" xfId="0" applyFont="1" applyBorder="1" applyAlignment="1">
      <alignment horizontal="center"/>
    </xf>
    <xf numFmtId="184" fontId="7" fillId="0" borderId="126" xfId="0" applyNumberFormat="1" applyFont="1" applyBorder="1" applyAlignment="1">
      <alignment horizontal="center"/>
    </xf>
    <xf numFmtId="0" fontId="1" fillId="0" borderId="29" xfId="0" applyFont="1" applyBorder="1"/>
    <xf numFmtId="0" fontId="7" fillId="0" borderId="28" xfId="0" applyFont="1" applyFill="1" applyBorder="1"/>
    <xf numFmtId="0" fontId="1" fillId="0" borderId="44" xfId="0" applyFont="1" applyBorder="1"/>
    <xf numFmtId="0" fontId="1" fillId="0" borderId="37" xfId="0" applyFont="1" applyBorder="1" applyAlignment="1">
      <alignment horizontal="centerContinuous"/>
    </xf>
    <xf numFmtId="0" fontId="7" fillId="0" borderId="18" xfId="0" applyFont="1" applyBorder="1"/>
    <xf numFmtId="0" fontId="1" fillId="0" borderId="22" xfId="0" applyFont="1" applyBorder="1"/>
    <xf numFmtId="0" fontId="1" fillId="0" borderId="44" xfId="0" applyFont="1" applyBorder="1" applyAlignment="1"/>
    <xf numFmtId="0" fontId="7" fillId="0" borderId="32" xfId="0" applyFont="1" applyFill="1" applyBorder="1" applyAlignment="1"/>
    <xf numFmtId="0" fontId="1" fillId="0" borderId="37" xfId="0" applyFont="1" applyFill="1" applyBorder="1"/>
    <xf numFmtId="0" fontId="7" fillId="0" borderId="10" xfId="0" applyFont="1" applyBorder="1" applyAlignment="1">
      <alignment horizontal="centerContinuous"/>
    </xf>
    <xf numFmtId="0" fontId="7" fillId="0" borderId="32" xfId="0" applyFont="1" applyBorder="1"/>
    <xf numFmtId="0" fontId="7" fillId="0" borderId="10" xfId="0" applyFont="1" applyBorder="1"/>
    <xf numFmtId="0" fontId="7" fillId="0" borderId="10" xfId="0" applyFont="1" applyBorder="1" applyAlignment="1">
      <alignment horizontal="center"/>
    </xf>
    <xf numFmtId="0" fontId="1" fillId="0" borderId="93" xfId="0" applyFont="1" applyBorder="1" applyAlignment="1"/>
    <xf numFmtId="1" fontId="1" fillId="0" borderId="97" xfId="0" applyNumberFormat="1" applyFont="1" applyFill="1" applyBorder="1" applyAlignment="1">
      <alignment horizontal="center"/>
    </xf>
    <xf numFmtId="0" fontId="1" fillId="11" borderId="175" xfId="0" applyFont="1" applyFill="1" applyBorder="1" applyAlignment="1">
      <alignment horizontal="centerContinuous"/>
    </xf>
    <xf numFmtId="0" fontId="1" fillId="11" borderId="176" xfId="0" applyFont="1" applyFill="1" applyBorder="1" applyAlignment="1">
      <alignment horizontal="centerContinuous"/>
    </xf>
    <xf numFmtId="170" fontId="1" fillId="0" borderId="175" xfId="0" applyNumberFormat="1" applyFont="1" applyBorder="1"/>
    <xf numFmtId="0" fontId="1" fillId="0" borderId="96" xfId="0" quotePrefix="1" applyFont="1" applyBorder="1"/>
    <xf numFmtId="4" fontId="1" fillId="0" borderId="175" xfId="0" applyNumberFormat="1" applyFont="1" applyBorder="1"/>
    <xf numFmtId="0" fontId="7" fillId="0" borderId="26" xfId="0" applyFont="1" applyBorder="1" applyAlignment="1">
      <alignment horizontal="center"/>
    </xf>
    <xf numFmtId="0" fontId="7" fillId="0" borderId="74" xfId="0" applyFont="1" applyBorder="1" applyAlignment="1">
      <alignment horizontal="center"/>
    </xf>
    <xf numFmtId="0" fontId="1" fillId="0" borderId="90" xfId="0" applyFont="1" applyBorder="1" applyAlignment="1">
      <alignment horizontal="center"/>
    </xf>
    <xf numFmtId="0" fontId="1" fillId="0" borderId="190" xfId="0" applyFont="1" applyFill="1" applyBorder="1" applyAlignment="1"/>
    <xf numFmtId="0" fontId="1" fillId="0" borderId="92" xfId="0" applyFont="1" applyFill="1" applyBorder="1" applyAlignment="1">
      <alignment horizontal="center"/>
    </xf>
    <xf numFmtId="170" fontId="1" fillId="0" borderId="91" xfId="0" applyNumberFormat="1" applyFont="1" applyBorder="1"/>
    <xf numFmtId="0" fontId="1" fillId="0" borderId="91" xfId="0" quotePrefix="1" applyFont="1" applyBorder="1"/>
    <xf numFmtId="4" fontId="1" fillId="0" borderId="190" xfId="0" applyNumberFormat="1" applyFont="1" applyBorder="1"/>
    <xf numFmtId="0" fontId="7" fillId="0" borderId="71" xfId="0" applyFont="1" applyBorder="1" applyAlignment="1">
      <alignment horizontal="center"/>
    </xf>
    <xf numFmtId="0" fontId="1" fillId="11" borderId="81" xfId="0" applyFont="1" applyFill="1" applyBorder="1"/>
    <xf numFmtId="184" fontId="1" fillId="0" borderId="197" xfId="0" applyNumberFormat="1" applyFont="1" applyBorder="1"/>
    <xf numFmtId="0" fontId="1" fillId="0" borderId="66" xfId="0" applyFont="1" applyBorder="1"/>
    <xf numFmtId="170" fontId="1" fillId="0" borderId="76" xfId="0" applyNumberFormat="1" applyFont="1" applyBorder="1"/>
    <xf numFmtId="0" fontId="1" fillId="0" borderId="76" xfId="0" quotePrefix="1" applyFont="1" applyBorder="1"/>
    <xf numFmtId="4" fontId="1" fillId="0" borderId="197" xfId="0" applyNumberFormat="1" applyFont="1" applyBorder="1"/>
    <xf numFmtId="184" fontId="7" fillId="0" borderId="16" xfId="0" applyNumberFormat="1" applyFont="1" applyBorder="1"/>
    <xf numFmtId="1" fontId="1" fillId="0" borderId="26" xfId="0" applyNumberFormat="1" applyFont="1" applyBorder="1"/>
    <xf numFmtId="184" fontId="1" fillId="0" borderId="16" xfId="0" applyNumberFormat="1" applyFont="1" applyBorder="1"/>
    <xf numFmtId="184" fontId="1" fillId="0" borderId="26" xfId="0" applyNumberFormat="1" applyFont="1" applyBorder="1"/>
    <xf numFmtId="4" fontId="1" fillId="0" borderId="16" xfId="0" applyNumberFormat="1" applyFont="1" applyBorder="1"/>
    <xf numFmtId="170" fontId="1" fillId="0" borderId="70" xfId="0" applyNumberFormat="1" applyFont="1" applyBorder="1" applyAlignment="1"/>
    <xf numFmtId="0" fontId="1" fillId="0" borderId="9" xfId="0" applyFont="1" applyFill="1" applyBorder="1"/>
    <xf numFmtId="184" fontId="1" fillId="0" borderId="32" xfId="0" applyNumberFormat="1" applyFont="1" applyBorder="1" applyAlignment="1">
      <alignment horizontal="right"/>
    </xf>
    <xf numFmtId="170" fontId="1" fillId="0" borderId="32" xfId="0" applyNumberFormat="1" applyFont="1" applyBorder="1"/>
    <xf numFmtId="0" fontId="1" fillId="0" borderId="10" xfId="0" quotePrefix="1" applyFont="1" applyBorder="1"/>
    <xf numFmtId="4" fontId="1" fillId="0" borderId="32" xfId="0" applyNumberFormat="1" applyFont="1" applyBorder="1"/>
    <xf numFmtId="1" fontId="1" fillId="0" borderId="7" xfId="0" applyNumberFormat="1" applyFont="1" applyBorder="1" applyAlignment="1">
      <alignment horizontal="center"/>
    </xf>
    <xf numFmtId="4" fontId="1" fillId="0" borderId="32" xfId="0" applyNumberFormat="1" applyFont="1" applyBorder="1" applyAlignment="1">
      <alignment horizontal="center"/>
    </xf>
    <xf numFmtId="4" fontId="1" fillId="0" borderId="71" xfId="0" applyNumberFormat="1" applyFont="1" applyBorder="1" applyAlignment="1">
      <alignment horizontal="center"/>
    </xf>
    <xf numFmtId="0" fontId="1" fillId="11" borderId="11" xfId="0" applyFont="1" applyFill="1" applyBorder="1"/>
    <xf numFmtId="0" fontId="1" fillId="11" borderId="5" xfId="0" applyFont="1" applyFill="1" applyBorder="1"/>
    <xf numFmtId="0" fontId="7" fillId="0" borderId="132" xfId="0" applyFont="1" applyBorder="1"/>
    <xf numFmtId="0" fontId="1" fillId="0" borderId="1" xfId="0" applyFont="1" applyBorder="1"/>
    <xf numFmtId="4" fontId="7" fillId="0" borderId="132" xfId="0" applyNumberFormat="1" applyFont="1" applyBorder="1"/>
    <xf numFmtId="0" fontId="1" fillId="0" borderId="73" xfId="0" applyFont="1" applyBorder="1"/>
    <xf numFmtId="0" fontId="1" fillId="11" borderId="132" xfId="0" applyFont="1" applyFill="1" applyBorder="1"/>
    <xf numFmtId="4" fontId="7" fillId="0" borderId="123"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14" xfId="0" applyFont="1" applyBorder="1" applyAlignment="1">
      <alignment horizontal="center"/>
    </xf>
    <xf numFmtId="0" fontId="7" fillId="0" borderId="16" xfId="0" applyFont="1" applyBorder="1"/>
    <xf numFmtId="0" fontId="1" fillId="0" borderId="13" xfId="0" applyFont="1" applyBorder="1"/>
    <xf numFmtId="0" fontId="1" fillId="0" borderId="35" xfId="0" applyFont="1" applyBorder="1"/>
    <xf numFmtId="0" fontId="7" fillId="0" borderId="16" xfId="0" applyFont="1" applyBorder="1" applyAlignment="1">
      <alignment horizontal="center"/>
    </xf>
    <xf numFmtId="0" fontId="7" fillId="0" borderId="18" xfId="0" applyFont="1" applyBorder="1" applyAlignment="1">
      <alignment horizontal="centerContinuous"/>
    </xf>
    <xf numFmtId="0" fontId="7" fillId="0" borderId="70" xfId="0" applyFont="1" applyBorder="1" applyAlignment="1">
      <alignment horizontal="center"/>
    </xf>
    <xf numFmtId="0" fontId="7" fillId="0" borderId="32" xfId="0" applyFont="1" applyBorder="1" applyAlignment="1"/>
    <xf numFmtId="0" fontId="1" fillId="0" borderId="48" xfId="0" applyFont="1" applyBorder="1"/>
    <xf numFmtId="1" fontId="1" fillId="0" borderId="16" xfId="0" applyNumberFormat="1" applyFont="1" applyBorder="1"/>
    <xf numFmtId="0" fontId="7" fillId="0" borderId="26" xfId="0" applyFont="1" applyBorder="1" applyAlignment="1"/>
    <xf numFmtId="0" fontId="1" fillId="0" borderId="26" xfId="0" applyFont="1" applyBorder="1"/>
    <xf numFmtId="4" fontId="1" fillId="0" borderId="70" xfId="0" applyNumberFormat="1" applyFont="1" applyBorder="1"/>
    <xf numFmtId="0" fontId="1" fillId="0" borderId="90" xfId="0" applyFont="1" applyBorder="1"/>
    <xf numFmtId="0" fontId="1" fillId="0" borderId="190" xfId="0" applyFont="1" applyBorder="1"/>
    <xf numFmtId="1" fontId="1" fillId="0" borderId="190" xfId="0" applyNumberFormat="1" applyFont="1" applyBorder="1"/>
    <xf numFmtId="0" fontId="1" fillId="0" borderId="198" xfId="0" applyFont="1" applyBorder="1" applyAlignment="1">
      <alignment horizontal="right"/>
    </xf>
    <xf numFmtId="9" fontId="1" fillId="0" borderId="198" xfId="0" applyNumberFormat="1" applyFont="1" applyBorder="1" applyAlignment="1">
      <alignment horizontal="center"/>
    </xf>
    <xf numFmtId="170" fontId="1" fillId="0" borderId="190" xfId="0" applyNumberFormat="1" applyFont="1" applyBorder="1"/>
    <xf numFmtId="4" fontId="1" fillId="0" borderId="193" xfId="0" applyNumberFormat="1" applyFont="1" applyBorder="1" applyAlignment="1"/>
    <xf numFmtId="0" fontId="1" fillId="0" borderId="9" xfId="0" applyFont="1" applyBorder="1"/>
    <xf numFmtId="1" fontId="1" fillId="0" borderId="32" xfId="0" applyNumberFormat="1" applyFont="1" applyBorder="1"/>
    <xf numFmtId="0" fontId="1" fillId="0" borderId="38" xfId="0" applyFont="1" applyBorder="1" applyAlignment="1">
      <alignment horizontal="right"/>
    </xf>
    <xf numFmtId="0" fontId="1" fillId="0" borderId="38" xfId="0" applyFont="1" applyBorder="1"/>
    <xf numFmtId="2" fontId="1" fillId="0" borderId="18" xfId="0" applyNumberFormat="1" applyFont="1" applyBorder="1"/>
    <xf numFmtId="4" fontId="1" fillId="0" borderId="74" xfId="0" applyNumberFormat="1" applyFont="1" applyBorder="1" applyAlignment="1"/>
    <xf numFmtId="184" fontId="1" fillId="11" borderId="5" xfId="0" applyNumberFormat="1" applyFont="1" applyFill="1" applyBorder="1"/>
    <xf numFmtId="0" fontId="1" fillId="11" borderId="5" xfId="0" applyFont="1" applyFill="1" applyBorder="1" applyAlignment="1">
      <alignment horizontal="center"/>
    </xf>
    <xf numFmtId="4" fontId="7" fillId="0" borderId="123" xfId="0" applyNumberFormat="1" applyFont="1" applyBorder="1" applyAlignment="1"/>
    <xf numFmtId="185" fontId="7" fillId="0" borderId="11" xfId="0" applyNumberFormat="1" applyFont="1" applyBorder="1"/>
    <xf numFmtId="185" fontId="17" fillId="0" borderId="5" xfId="0" applyNumberFormat="1" applyFont="1" applyBorder="1"/>
    <xf numFmtId="185" fontId="1" fillId="0" borderId="5" xfId="0" applyNumberFormat="1" applyFont="1" applyBorder="1"/>
    <xf numFmtId="185" fontId="7" fillId="0" borderId="143" xfId="0" applyNumberFormat="1" applyFont="1" applyBorder="1" applyAlignment="1">
      <alignment horizontal="centerContinuous"/>
    </xf>
    <xf numFmtId="185" fontId="7" fillId="0" borderId="168" xfId="0" applyNumberFormat="1" applyFont="1" applyBorder="1" applyAlignment="1">
      <alignment horizontal="centerContinuous"/>
    </xf>
    <xf numFmtId="185" fontId="1" fillId="0" borderId="168" xfId="0" applyNumberFormat="1" applyFont="1" applyBorder="1"/>
    <xf numFmtId="185" fontId="7" fillId="0" borderId="168" xfId="0" applyNumberFormat="1" applyFont="1" applyBorder="1"/>
    <xf numFmtId="185" fontId="1" fillId="0" borderId="199" xfId="0" applyNumberFormat="1" applyFont="1" applyBorder="1"/>
    <xf numFmtId="0" fontId="1" fillId="0" borderId="64" xfId="0" applyFont="1" applyBorder="1"/>
    <xf numFmtId="185" fontId="7" fillId="0" borderId="129" xfId="0" applyNumberFormat="1" applyFont="1" applyBorder="1" applyAlignment="1">
      <alignment horizontal="center"/>
    </xf>
    <xf numFmtId="185" fontId="1" fillId="0" borderId="9" xfId="0" applyNumberFormat="1" applyFont="1" applyBorder="1"/>
    <xf numFmtId="185" fontId="1" fillId="0" borderId="10" xfId="0" applyNumberFormat="1" applyFont="1" applyBorder="1"/>
    <xf numFmtId="185" fontId="1" fillId="0" borderId="32" xfId="0" applyNumberFormat="1" applyFont="1" applyBorder="1"/>
    <xf numFmtId="185" fontId="1" fillId="0" borderId="37" xfId="0" applyNumberFormat="1" applyFont="1" applyBorder="1"/>
    <xf numFmtId="185" fontId="1" fillId="0" borderId="200" xfId="0" applyNumberFormat="1" applyFont="1" applyBorder="1"/>
    <xf numFmtId="185" fontId="1" fillId="0" borderId="170" xfId="0" applyNumberFormat="1" applyFont="1" applyBorder="1"/>
    <xf numFmtId="185" fontId="1" fillId="0" borderId="201" xfId="0" applyNumberFormat="1" applyFont="1" applyBorder="1"/>
    <xf numFmtId="0" fontId="1" fillId="0" borderId="170" xfId="0" applyFont="1" applyBorder="1"/>
    <xf numFmtId="0" fontId="1" fillId="0" borderId="201" xfId="0" applyFont="1" applyBorder="1"/>
    <xf numFmtId="185" fontId="1" fillId="0" borderId="71" xfId="0" applyNumberFormat="1" applyFont="1" applyBorder="1"/>
    <xf numFmtId="185" fontId="1" fillId="0" borderId="11" xfId="0" quotePrefix="1" applyNumberFormat="1" applyFont="1" applyBorder="1"/>
    <xf numFmtId="185" fontId="1" fillId="0" borderId="5" xfId="0" quotePrefix="1" applyNumberFormat="1" applyFont="1" applyBorder="1"/>
    <xf numFmtId="185" fontId="1" fillId="0" borderId="59" xfId="0" applyNumberFormat="1" applyFont="1" applyBorder="1"/>
    <xf numFmtId="185" fontId="1" fillId="0" borderId="6" xfId="0" applyNumberFormat="1" applyFont="1" applyBorder="1"/>
    <xf numFmtId="185" fontId="1" fillId="0" borderId="132" xfId="0" applyNumberFormat="1" applyFont="1" applyBorder="1"/>
    <xf numFmtId="170" fontId="1" fillId="0" borderId="121" xfId="0" applyNumberFormat="1" applyFont="1" applyBorder="1" applyAlignment="1">
      <alignment horizontal="center"/>
    </xf>
    <xf numFmtId="0" fontId="7" fillId="0" borderId="9" xfId="0" applyFont="1" applyBorder="1"/>
    <xf numFmtId="0" fontId="1" fillId="0" borderId="93" xfId="0" applyFont="1" applyBorder="1"/>
    <xf numFmtId="0" fontId="7" fillId="0" borderId="21" xfId="0" applyFont="1" applyBorder="1" applyAlignment="1">
      <alignment horizontal="center"/>
    </xf>
    <xf numFmtId="0" fontId="1" fillId="0" borderId="0" xfId="0" applyFont="1" applyAlignment="1"/>
    <xf numFmtId="0" fontId="1" fillId="0" borderId="74" xfId="0" applyFont="1" applyBorder="1"/>
    <xf numFmtId="15" fontId="1" fillId="0" borderId="9" xfId="0" applyNumberFormat="1" applyFont="1" applyBorder="1" applyAlignment="1">
      <alignment horizontal="centerContinuous"/>
    </xf>
    <xf numFmtId="170" fontId="7" fillId="0" borderId="71" xfId="0" applyNumberFormat="1" applyFont="1" applyBorder="1" applyAlignment="1">
      <alignment horizontal="center"/>
    </xf>
    <xf numFmtId="0" fontId="7" fillId="0" borderId="46" xfId="0" applyFont="1" applyBorder="1" applyAlignment="1">
      <alignment horizontal="centerContinuous"/>
    </xf>
    <xf numFmtId="0" fontId="1" fillId="0" borderId="28" xfId="0" applyFont="1" applyBorder="1" applyAlignment="1">
      <alignment horizontal="centerContinuous"/>
    </xf>
    <xf numFmtId="0" fontId="105" fillId="0" borderId="13" xfId="0" applyFont="1" applyBorder="1" applyAlignment="1">
      <alignment horizontal="centerContinuous"/>
    </xf>
    <xf numFmtId="0" fontId="105" fillId="0" borderId="10" xfId="0" applyFont="1" applyBorder="1"/>
    <xf numFmtId="0" fontId="1" fillId="0" borderId="190" xfId="0" applyFont="1" applyBorder="1" applyAlignment="1">
      <alignment horizontal="centerContinuous"/>
    </xf>
    <xf numFmtId="0" fontId="1" fillId="0" borderId="91" xfId="0" applyFont="1" applyBorder="1" applyAlignment="1">
      <alignment horizontal="centerContinuous"/>
    </xf>
    <xf numFmtId="0" fontId="7" fillId="0" borderId="177" xfId="0" applyFont="1" applyBorder="1" applyAlignment="1">
      <alignment horizontal="center"/>
    </xf>
    <xf numFmtId="170" fontId="7" fillId="0" borderId="193" xfId="0" applyNumberFormat="1" applyFont="1" applyBorder="1" applyAlignment="1">
      <alignment horizontal="center"/>
    </xf>
    <xf numFmtId="0" fontId="1" fillId="0" borderId="9" xfId="0" applyFont="1" applyBorder="1" applyAlignment="1">
      <alignment horizontal="center"/>
    </xf>
    <xf numFmtId="0" fontId="17" fillId="0" borderId="32" xfId="0" applyFont="1" applyBorder="1" applyAlignment="1"/>
    <xf numFmtId="0" fontId="7" fillId="0" borderId="10" xfId="0" applyFont="1" applyBorder="1" applyAlignment="1"/>
    <xf numFmtId="170" fontId="1" fillId="0" borderId="71" xfId="0" applyNumberFormat="1" applyFont="1" applyBorder="1" applyAlignment="1">
      <alignment horizontal="center"/>
    </xf>
    <xf numFmtId="0" fontId="1" fillId="11" borderId="4" xfId="0" applyFont="1" applyFill="1" applyBorder="1"/>
    <xf numFmtId="0" fontId="1" fillId="11" borderId="0" xfId="0" applyFont="1" applyFill="1" applyBorder="1"/>
    <xf numFmtId="0" fontId="1" fillId="11" borderId="0" xfId="0" applyFont="1" applyFill="1"/>
    <xf numFmtId="0" fontId="7" fillId="0" borderId="94" xfId="0" applyFont="1" applyBorder="1" applyAlignment="1"/>
    <xf numFmtId="170" fontId="7" fillId="0" borderId="45" xfId="0" applyNumberFormat="1" applyFont="1" applyBorder="1" applyAlignment="1">
      <alignment horizontal="center"/>
    </xf>
    <xf numFmtId="0" fontId="7" fillId="11" borderId="5" xfId="0" applyFont="1" applyFill="1" applyBorder="1"/>
    <xf numFmtId="0" fontId="7" fillId="0" borderId="59" xfId="0" applyFont="1" applyBorder="1"/>
    <xf numFmtId="4" fontId="7" fillId="0" borderId="121" xfId="0" applyNumberFormat="1" applyFont="1" applyBorder="1" applyAlignment="1">
      <alignment horizontal="center"/>
    </xf>
    <xf numFmtId="0" fontId="106" fillId="0" borderId="0" xfId="0" applyFont="1" applyAlignment="1">
      <alignment horizontal="left" vertical="center" indent="1"/>
    </xf>
    <xf numFmtId="0" fontId="107" fillId="0" borderId="0" xfId="0" applyFont="1" applyAlignment="1">
      <alignment horizontal="left" vertical="center" indent="1"/>
    </xf>
    <xf numFmtId="0" fontId="108" fillId="0" borderId="0" xfId="0" applyFont="1" applyAlignment="1">
      <alignment horizontal="justify" vertical="center"/>
    </xf>
    <xf numFmtId="0" fontId="97" fillId="0" borderId="0" xfId="0" applyFont="1"/>
    <xf numFmtId="0" fontId="13" fillId="0" borderId="17" xfId="0" applyFont="1" applyBorder="1"/>
    <xf numFmtId="0" fontId="13" fillId="0" borderId="4" xfId="0" applyFont="1" applyBorder="1"/>
    <xf numFmtId="0" fontId="14" fillId="0" borderId="0" xfId="0" applyFont="1" applyBorder="1"/>
    <xf numFmtId="0" fontId="1" fillId="0" borderId="8" xfId="0" applyFont="1" applyFill="1" applyBorder="1"/>
    <xf numFmtId="0" fontId="7" fillId="0" borderId="0" xfId="0" applyFont="1" applyBorder="1" applyAlignment="1">
      <alignment horizontal="right"/>
    </xf>
    <xf numFmtId="180" fontId="1" fillId="0" borderId="174" xfId="0" quotePrefix="1" applyNumberFormat="1" applyFont="1" applyBorder="1" applyAlignment="1">
      <alignment horizontal="center"/>
    </xf>
    <xf numFmtId="0" fontId="1" fillId="0" borderId="202" xfId="0" applyFont="1" applyBorder="1"/>
    <xf numFmtId="0" fontId="1" fillId="0" borderId="91" xfId="0" applyFont="1" applyBorder="1" applyAlignment="1">
      <alignment vertical="center"/>
    </xf>
    <xf numFmtId="0" fontId="1" fillId="0" borderId="76" xfId="0" applyFont="1" applyBorder="1"/>
    <xf numFmtId="0" fontId="1" fillId="0" borderId="203" xfId="0" applyFont="1" applyBorder="1"/>
    <xf numFmtId="0" fontId="7" fillId="0" borderId="76" xfId="0" applyFont="1" applyBorder="1"/>
    <xf numFmtId="178" fontId="1" fillId="0" borderId="100" xfId="0" applyNumberFormat="1" applyFont="1" applyBorder="1" applyAlignment="1">
      <alignment horizontal="center"/>
    </xf>
    <xf numFmtId="0" fontId="1" fillId="0" borderId="100" xfId="0" applyFont="1" applyBorder="1"/>
    <xf numFmtId="49" fontId="1" fillId="0" borderId="0" xfId="0" applyNumberFormat="1" applyFont="1" applyBorder="1"/>
    <xf numFmtId="0" fontId="7" fillId="0" borderId="91" xfId="0" applyFont="1" applyFill="1" applyBorder="1"/>
    <xf numFmtId="0" fontId="1" fillId="0" borderId="91" xfId="0" applyFont="1" applyFill="1" applyBorder="1"/>
    <xf numFmtId="0" fontId="1" fillId="0" borderId="174" xfId="0" applyFont="1" applyBorder="1"/>
    <xf numFmtId="49" fontId="1" fillId="0" borderId="8" xfId="0" applyNumberFormat="1" applyFont="1" applyBorder="1" applyAlignment="1">
      <alignment horizontal="center"/>
    </xf>
    <xf numFmtId="49" fontId="1" fillId="0" borderId="0" xfId="0" applyNumberFormat="1" applyFont="1"/>
    <xf numFmtId="49" fontId="1" fillId="0" borderId="91" xfId="0" applyNumberFormat="1" applyFont="1" applyBorder="1" applyAlignment="1"/>
    <xf numFmtId="0" fontId="14" fillId="0" borderId="4" xfId="0" quotePrefix="1" applyFont="1" applyBorder="1" applyAlignment="1">
      <alignment horizontal="center"/>
    </xf>
    <xf numFmtId="0" fontId="1" fillId="0" borderId="70" xfId="0" applyFont="1" applyBorder="1"/>
    <xf numFmtId="170" fontId="1" fillId="0" borderId="193" xfId="0" applyNumberFormat="1" applyFont="1" applyBorder="1"/>
    <xf numFmtId="44" fontId="1" fillId="0" borderId="74" xfId="0" applyNumberFormat="1" applyFont="1" applyBorder="1"/>
    <xf numFmtId="0" fontId="7" fillId="0" borderId="61" xfId="0" applyFont="1" applyBorder="1" applyAlignment="1">
      <alignment horizontal="center"/>
    </xf>
    <xf numFmtId="0" fontId="1" fillId="0" borderId="61" xfId="0" applyFont="1" applyBorder="1"/>
    <xf numFmtId="44" fontId="1" fillId="0" borderId="177" xfId="0" applyNumberFormat="1" applyFont="1" applyBorder="1"/>
    <xf numFmtId="170" fontId="1" fillId="0" borderId="74" xfId="0" applyNumberFormat="1" applyFont="1" applyBorder="1"/>
    <xf numFmtId="170" fontId="1" fillId="0" borderId="198" xfId="0" applyNumberFormat="1" applyFont="1" applyBorder="1"/>
    <xf numFmtId="170" fontId="1" fillId="0" borderId="204" xfId="0" applyNumberFormat="1" applyFont="1" applyBorder="1"/>
    <xf numFmtId="170" fontId="1" fillId="0" borderId="38" xfId="0" applyNumberFormat="1" applyFont="1" applyBorder="1"/>
    <xf numFmtId="170" fontId="1" fillId="0" borderId="205" xfId="0" applyNumberFormat="1" applyFont="1" applyBorder="1"/>
    <xf numFmtId="0" fontId="7" fillId="0" borderId="4" xfId="0" applyFont="1" applyBorder="1" applyAlignment="1">
      <alignment horizontal="right"/>
    </xf>
    <xf numFmtId="170" fontId="7" fillId="0" borderId="206" xfId="0" applyNumberFormat="1" applyFont="1" applyBorder="1"/>
    <xf numFmtId="170" fontId="7" fillId="0" borderId="145" xfId="0" applyNumberFormat="1" applyFont="1" applyBorder="1"/>
    <xf numFmtId="0" fontId="1" fillId="0" borderId="182" xfId="0" applyFont="1" applyBorder="1"/>
    <xf numFmtId="0" fontId="7" fillId="0" borderId="16" xfId="0" applyFont="1" applyBorder="1" applyAlignment="1">
      <alignment vertical="center" wrapText="1"/>
    </xf>
    <xf numFmtId="0" fontId="7" fillId="0" borderId="18"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2" xfId="0" applyFont="1" applyFill="1" applyBorder="1" applyAlignment="1">
      <alignment horizontal="left"/>
    </xf>
    <xf numFmtId="0" fontId="7" fillId="0" borderId="0" xfId="0" applyFont="1" applyFill="1" applyBorder="1"/>
    <xf numFmtId="170" fontId="7" fillId="0" borderId="206" xfId="0" applyNumberFormat="1" applyFont="1" applyBorder="1" applyAlignment="1">
      <alignment vertical="center"/>
    </xf>
    <xf numFmtId="0" fontId="13" fillId="0" borderId="61" xfId="0" applyFont="1" applyBorder="1"/>
    <xf numFmtId="170" fontId="1" fillId="0" borderId="177" xfId="0" applyNumberFormat="1" applyFont="1" applyBorder="1"/>
    <xf numFmtId="0" fontId="1" fillId="0" borderId="22" xfId="0" applyFont="1" applyFill="1" applyBorder="1"/>
    <xf numFmtId="170" fontId="1" fillId="0" borderId="206" xfId="0" applyNumberFormat="1" applyFont="1" applyBorder="1"/>
    <xf numFmtId="0" fontId="14" fillId="0" borderId="61" xfId="0" applyFont="1" applyBorder="1" applyAlignment="1">
      <alignment horizontal="center"/>
    </xf>
    <xf numFmtId="9" fontId="7" fillId="0" borderId="0" xfId="0" applyNumberFormat="1" applyFont="1" applyBorder="1" applyAlignment="1">
      <alignment horizontal="right"/>
    </xf>
    <xf numFmtId="0" fontId="13" fillId="0" borderId="0" xfId="0" applyFont="1" applyBorder="1" applyAlignment="1"/>
    <xf numFmtId="170" fontId="1" fillId="0" borderId="107" xfId="0" applyNumberFormat="1" applyFont="1" applyBorder="1" applyAlignment="1"/>
    <xf numFmtId="170" fontId="1" fillId="0" borderId="21" xfId="0" applyNumberFormat="1" applyFont="1" applyBorder="1"/>
    <xf numFmtId="170" fontId="1" fillId="0" borderId="207" xfId="0" applyNumberFormat="1" applyFont="1" applyBorder="1"/>
    <xf numFmtId="0" fontId="1" fillId="0" borderId="0" xfId="0" applyFont="1" applyFill="1" applyBorder="1" applyAlignment="1"/>
    <xf numFmtId="170" fontId="1" fillId="0" borderId="206" xfId="0" applyNumberFormat="1" applyFont="1" applyBorder="1" applyAlignment="1"/>
    <xf numFmtId="0" fontId="1" fillId="0" borderId="13" xfId="0" applyFont="1" applyFill="1" applyBorder="1"/>
    <xf numFmtId="170" fontId="7" fillId="0" borderId="193"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84" xfId="0" applyNumberFormat="1" applyFont="1" applyBorder="1"/>
    <xf numFmtId="0" fontId="1" fillId="0" borderId="10" xfId="0" applyFont="1" applyFill="1" applyBorder="1"/>
    <xf numFmtId="170" fontId="7" fillId="0" borderId="84" xfId="0" applyNumberFormat="1" applyFont="1" applyBorder="1"/>
    <xf numFmtId="0" fontId="13" fillId="0" borderId="58" xfId="0" applyFont="1" applyBorder="1"/>
    <xf numFmtId="0" fontId="110" fillId="0" borderId="5" xfId="0" applyFont="1" applyBorder="1"/>
    <xf numFmtId="0" fontId="1" fillId="0" borderId="34" xfId="0" applyFont="1" applyBorder="1"/>
    <xf numFmtId="170" fontId="30" fillId="0" borderId="5" xfId="0" applyNumberFormat="1" applyFont="1" applyFill="1" applyBorder="1" applyAlignment="1" applyProtection="1">
      <alignment horizontal="center" vertical="center"/>
    </xf>
    <xf numFmtId="2" fontId="5" fillId="0" borderId="0" xfId="0" applyNumberFormat="1" applyFont="1" applyFill="1" applyBorder="1" applyAlignment="1" applyProtection="1">
      <alignment horizontal="center" vertical="center"/>
    </xf>
    <xf numFmtId="183" fontId="32" fillId="0" borderId="21" xfId="0" applyNumberFormat="1" applyFont="1" applyBorder="1" applyAlignment="1" applyProtection="1">
      <alignment horizontal="left" vertical="center"/>
    </xf>
    <xf numFmtId="0" fontId="111" fillId="0" borderId="23" xfId="0" applyFont="1" applyBorder="1" applyAlignment="1">
      <alignment horizontal="left" vertical="center"/>
    </xf>
    <xf numFmtId="178" fontId="40" fillId="0" borderId="10" xfId="0" applyNumberFormat="1" applyFont="1" applyBorder="1" applyAlignment="1">
      <alignment horizontal="left" vertical="center"/>
    </xf>
    <xf numFmtId="183" fontId="43" fillId="0" borderId="10" xfId="0" applyNumberFormat="1" applyFont="1" applyBorder="1" applyAlignment="1" applyProtection="1">
      <alignment horizontal="left" vertical="center"/>
    </xf>
    <xf numFmtId="183" fontId="43" fillId="0" borderId="5" xfId="0" applyNumberFormat="1" applyFont="1" applyBorder="1" applyAlignment="1" applyProtection="1">
      <alignment horizontal="left" vertical="center"/>
    </xf>
    <xf numFmtId="178" fontId="40" fillId="0" borderId="5" xfId="0" applyNumberFormat="1" applyFont="1" applyBorder="1" applyAlignment="1">
      <alignment horizontal="left" vertical="center"/>
    </xf>
    <xf numFmtId="0" fontId="111" fillId="0" borderId="17" xfId="0" applyFont="1" applyBorder="1" applyAlignment="1">
      <alignment vertical="center"/>
    </xf>
    <xf numFmtId="0" fontId="112" fillId="0" borderId="17" xfId="0" applyFont="1" applyBorder="1" applyAlignment="1" applyProtection="1">
      <alignment horizontal="left" vertical="center"/>
    </xf>
    <xf numFmtId="9" fontId="1" fillId="0" borderId="0" xfId="15" applyFont="1" applyBorder="1" applyAlignment="1" applyProtection="1">
      <alignment horizontal="center" vertical="center"/>
    </xf>
    <xf numFmtId="9" fontId="1" fillId="0" borderId="0" xfId="15" applyFont="1" applyAlignment="1">
      <alignment horizontal="center" vertical="center"/>
    </xf>
    <xf numFmtId="0" fontId="60" fillId="0" borderId="110" xfId="0" applyFont="1" applyFill="1" applyBorder="1" applyAlignment="1" applyProtection="1">
      <alignment horizontal="center" vertical="center" wrapText="1"/>
    </xf>
    <xf numFmtId="0" fontId="84" fillId="0" borderId="43" xfId="0" applyFont="1" applyFill="1" applyBorder="1" applyAlignment="1" applyProtection="1">
      <alignment horizontal="center" vertical="center" wrapText="1"/>
    </xf>
    <xf numFmtId="0" fontId="84" fillId="0" borderId="18" xfId="0" applyFont="1" applyFill="1" applyBorder="1" applyAlignment="1" applyProtection="1">
      <alignment horizontal="center" vertical="center" wrapText="1"/>
    </xf>
    <xf numFmtId="0" fontId="84" fillId="0" borderId="8" xfId="0" applyFont="1" applyFill="1" applyBorder="1" applyAlignment="1" applyProtection="1">
      <alignment horizontal="center" vertical="center" wrapText="1"/>
    </xf>
    <xf numFmtId="0" fontId="84" fillId="0" borderId="32" xfId="0" applyFont="1" applyFill="1" applyBorder="1" applyAlignment="1" applyProtection="1">
      <alignment horizontal="center" vertical="center" wrapText="1"/>
    </xf>
    <xf numFmtId="0" fontId="84" fillId="0" borderId="93" xfId="0" applyFont="1" applyFill="1" applyBorder="1" applyAlignment="1" applyProtection="1">
      <alignment horizontal="center" vertical="center" wrapText="1"/>
    </xf>
    <xf numFmtId="49" fontId="16" fillId="3" borderId="32" xfId="0" applyNumberFormat="1" applyFont="1" applyFill="1" applyBorder="1" applyAlignment="1" applyProtection="1">
      <alignment vertical="center"/>
      <protection locked="0"/>
    </xf>
    <xf numFmtId="49" fontId="16" fillId="3" borderId="24" xfId="0" applyNumberFormat="1" applyFont="1" applyFill="1" applyBorder="1" applyAlignment="1" applyProtection="1">
      <alignment vertical="center"/>
      <protection locked="0"/>
    </xf>
    <xf numFmtId="49" fontId="16" fillId="3" borderId="25" xfId="0" applyNumberFormat="1" applyFont="1" applyFill="1" applyBorder="1" applyAlignment="1" applyProtection="1">
      <alignment vertical="center"/>
      <protection locked="0"/>
    </xf>
    <xf numFmtId="49" fontId="16" fillId="3" borderId="132"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26" xfId="0" applyBorder="1" applyAlignment="1" applyProtection="1">
      <alignment vertical="center"/>
      <protection locked="0"/>
    </xf>
    <xf numFmtId="0" fontId="13" fillId="0" borderId="126" xfId="0" applyFont="1" applyBorder="1" applyAlignment="1" applyProtection="1">
      <alignment vertical="center"/>
      <protection locked="0"/>
    </xf>
    <xf numFmtId="49" fontId="16" fillId="3" borderId="94" xfId="0" applyNumberFormat="1" applyFont="1" applyFill="1" applyBorder="1" applyAlignment="1" applyProtection="1">
      <alignment vertical="center"/>
      <protection locked="0"/>
    </xf>
    <xf numFmtId="0" fontId="13" fillId="0" borderId="44" xfId="0" applyFont="1" applyBorder="1" applyAlignment="1" applyProtection="1">
      <alignment vertical="center"/>
      <protection locked="0"/>
    </xf>
    <xf numFmtId="0" fontId="16" fillId="3" borderId="94" xfId="0" applyFont="1" applyFill="1" applyBorder="1" applyAlignment="1" applyProtection="1">
      <alignment vertical="center"/>
      <protection locked="0"/>
    </xf>
    <xf numFmtId="49" fontId="16" fillId="3" borderId="94" xfId="0" applyNumberFormat="1" applyFont="1" applyFill="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37" fillId="6" borderId="72" xfId="0" applyFont="1" applyFill="1" applyBorder="1" applyAlignment="1" applyProtection="1">
      <alignment horizontal="center" vertical="center" wrapText="1"/>
    </xf>
    <xf numFmtId="0" fontId="89" fillId="0" borderId="65" xfId="0" applyFont="1" applyBorder="1" applyAlignment="1">
      <alignment horizontal="center" vertical="center" wrapText="1"/>
    </xf>
    <xf numFmtId="0" fontId="89" fillId="0" borderId="109" xfId="0" applyFont="1" applyBorder="1" applyAlignment="1">
      <alignment horizontal="center" vertical="center" wrapText="1"/>
    </xf>
    <xf numFmtId="0" fontId="63" fillId="0" borderId="0"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wrapText="1"/>
    </xf>
    <xf numFmtId="0" fontId="83" fillId="0" borderId="8" xfId="0" applyFont="1" applyFill="1" applyBorder="1" applyAlignment="1">
      <alignment vertical="center"/>
    </xf>
    <xf numFmtId="49" fontId="35" fillId="3" borderId="94" xfId="0" applyNumberFormat="1" applyFont="1" applyFill="1" applyBorder="1" applyAlignment="1" applyProtection="1">
      <alignment vertical="center"/>
      <protection locked="0"/>
    </xf>
    <xf numFmtId="0" fontId="51" fillId="0" borderId="44" xfId="0" applyFont="1" applyBorder="1" applyAlignment="1" applyProtection="1">
      <alignment vertical="center"/>
      <protection locked="0"/>
    </xf>
    <xf numFmtId="0" fontId="14" fillId="0" borderId="93" xfId="0" applyFont="1" applyBorder="1" applyAlignment="1" applyProtection="1">
      <alignment vertical="center"/>
      <protection locked="0"/>
    </xf>
    <xf numFmtId="0" fontId="54" fillId="0" borderId="17"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xf>
    <xf numFmtId="0" fontId="13" fillId="0" borderId="1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Border="1" applyAlignment="1">
      <alignment vertical="center" wrapText="1"/>
    </xf>
    <xf numFmtId="0" fontId="13" fillId="0" borderId="8" xfId="0" applyFont="1" applyBorder="1" applyAlignment="1">
      <alignment vertical="center" wrapText="1"/>
    </xf>
    <xf numFmtId="49" fontId="16" fillId="0" borderId="94" xfId="0" applyNumberFormat="1" applyFont="1" applyFill="1" applyBorder="1" applyAlignment="1" applyProtection="1">
      <alignment vertical="center"/>
    </xf>
    <xf numFmtId="0" fontId="13" fillId="0" borderId="44" xfId="0" applyFont="1" applyFill="1" applyBorder="1" applyAlignment="1" applyProtection="1">
      <alignment vertical="center"/>
    </xf>
    <xf numFmtId="0" fontId="28" fillId="0" borderId="51" xfId="0" applyFont="1" applyFill="1" applyBorder="1" applyAlignment="1" applyProtection="1">
      <alignment horizontal="center" vertical="center" wrapText="1"/>
    </xf>
    <xf numFmtId="0" fontId="13" fillId="0" borderId="21"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51" xfId="0" applyFont="1" applyBorder="1" applyAlignment="1">
      <alignment vertical="center" wrapText="1"/>
    </xf>
    <xf numFmtId="0" fontId="13" fillId="0" borderId="21" xfId="0" applyFont="1" applyBorder="1" applyAlignment="1">
      <alignment vertical="center" wrapText="1"/>
    </xf>
    <xf numFmtId="0" fontId="13" fillId="0" borderId="94" xfId="0" applyFont="1" applyBorder="1" applyAlignment="1">
      <alignment vertical="center" wrapText="1"/>
    </xf>
    <xf numFmtId="0" fontId="15" fillId="0" borderId="102" xfId="0" applyFont="1" applyFill="1" applyBorder="1" applyAlignment="1" applyProtection="1">
      <alignment horizontal="right" vertical="center" wrapText="1"/>
    </xf>
    <xf numFmtId="0" fontId="15" fillId="0" borderId="102" xfId="0" applyFont="1" applyBorder="1" applyAlignment="1" applyProtection="1">
      <alignment horizontal="right" vertical="center" wrapText="1"/>
    </xf>
    <xf numFmtId="0" fontId="16" fillId="7" borderId="153" xfId="0" applyFont="1" applyFill="1" applyBorder="1" applyAlignment="1" applyProtection="1">
      <alignment horizontal="center" vertical="top" wrapText="1"/>
    </xf>
    <xf numFmtId="0" fontId="15" fillId="0" borderId="151" xfId="0" applyFont="1" applyBorder="1" applyAlignment="1" applyProtection="1">
      <alignment horizontal="center" vertical="top" wrapText="1"/>
    </xf>
    <xf numFmtId="0" fontId="24" fillId="6" borderId="128" xfId="0" applyFont="1" applyFill="1" applyBorder="1" applyAlignment="1" applyProtection="1">
      <alignment horizontal="center" vertical="center" wrapText="1"/>
    </xf>
    <xf numFmtId="0" fontId="16" fillId="6" borderId="144" xfId="0" applyFont="1" applyFill="1" applyBorder="1" applyAlignment="1" applyProtection="1">
      <alignment horizontal="center" vertical="top" wrapText="1"/>
    </xf>
    <xf numFmtId="0" fontId="15" fillId="0" borderId="145" xfId="0" applyFont="1" applyBorder="1" applyAlignment="1" applyProtection="1">
      <alignment vertical="top"/>
    </xf>
    <xf numFmtId="0" fontId="16" fillId="6" borderId="152" xfId="0" applyFont="1" applyFill="1" applyBorder="1" applyAlignment="1" applyProtection="1">
      <alignment horizontal="center" vertical="top" wrapText="1"/>
    </xf>
    <xf numFmtId="0" fontId="15" fillId="0" borderId="84" xfId="0" applyFont="1" applyBorder="1" applyAlignment="1" applyProtection="1">
      <alignment horizontal="center" vertical="top" wrapText="1"/>
    </xf>
    <xf numFmtId="170" fontId="16" fillId="0" borderId="72" xfId="0" applyNumberFormat="1" applyFont="1" applyFill="1" applyBorder="1" applyAlignment="1" applyProtection="1">
      <alignment horizontal="right" vertical="center" wrapText="1"/>
    </xf>
    <xf numFmtId="170" fontId="14" fillId="0" borderId="65" xfId="0" applyNumberFormat="1" applyFont="1" applyBorder="1" applyAlignment="1" applyProtection="1">
      <alignment horizontal="right" vertical="center" wrapText="1"/>
    </xf>
    <xf numFmtId="0" fontId="13" fillId="0" borderId="65" xfId="0" applyFont="1" applyBorder="1" applyAlignment="1">
      <alignment horizontal="right" vertical="center"/>
    </xf>
    <xf numFmtId="0" fontId="13" fillId="0" borderId="63" xfId="0" applyFont="1" applyBorder="1" applyAlignment="1">
      <alignment horizontal="right" vertical="center"/>
    </xf>
    <xf numFmtId="0" fontId="15" fillId="0" borderId="156" xfId="0" applyFont="1" applyFill="1" applyBorder="1" applyAlignment="1" applyProtection="1">
      <alignment horizontal="right" vertical="center" wrapText="1"/>
    </xf>
    <xf numFmtId="0" fontId="15" fillId="0" borderId="157" xfId="0" applyFont="1" applyFill="1" applyBorder="1" applyAlignment="1" applyProtection="1">
      <alignment horizontal="right" vertical="center" wrapText="1"/>
    </xf>
    <xf numFmtId="0" fontId="15" fillId="0" borderId="157" xfId="0" applyFont="1" applyBorder="1" applyAlignment="1">
      <alignment horizontal="right" vertical="center" wrapText="1"/>
    </xf>
    <xf numFmtId="170" fontId="15" fillId="0" borderId="158" xfId="0" applyNumberFormat="1" applyFont="1" applyFill="1" applyBorder="1" applyAlignment="1" applyProtection="1">
      <alignment horizontal="left" vertical="center" wrapText="1"/>
    </xf>
    <xf numFmtId="170" fontId="13" fillId="0" borderId="159" xfId="0" applyNumberFormat="1" applyFont="1" applyBorder="1" applyAlignment="1" applyProtection="1">
      <alignment horizontal="left" vertical="center" wrapText="1"/>
    </xf>
    <xf numFmtId="170" fontId="24" fillId="6" borderId="158" xfId="0" applyNumberFormat="1" applyFont="1" applyFill="1" applyBorder="1" applyAlignment="1" applyProtection="1">
      <alignment horizontal="center" vertical="center" wrapText="1"/>
    </xf>
    <xf numFmtId="170" fontId="13" fillId="0" borderId="159" xfId="0" applyNumberFormat="1" applyFont="1" applyBorder="1" applyAlignment="1" applyProtection="1">
      <alignment horizontal="center" vertical="center" wrapText="1"/>
    </xf>
    <xf numFmtId="0" fontId="13" fillId="0" borderId="160" xfId="0" applyFont="1" applyBorder="1" applyAlignment="1">
      <alignment horizontal="center" vertical="center" wrapText="1"/>
    </xf>
    <xf numFmtId="0" fontId="15" fillId="0" borderId="12" xfId="0" applyFont="1" applyBorder="1" applyAlignment="1" applyProtection="1">
      <alignment horizontal="right" vertical="center" wrapText="1"/>
    </xf>
    <xf numFmtId="0" fontId="15" fillId="0" borderId="2" xfId="0" applyFont="1" applyBorder="1" applyAlignment="1" applyProtection="1">
      <alignment horizontal="right" vertical="center" wrapText="1"/>
    </xf>
    <xf numFmtId="0" fontId="15" fillId="0" borderId="2" xfId="0" applyFont="1" applyBorder="1" applyAlignment="1">
      <alignment horizontal="right" vertical="center" wrapText="1"/>
    </xf>
    <xf numFmtId="0" fontId="15" fillId="0" borderId="146" xfId="0" applyFont="1" applyBorder="1" applyAlignment="1">
      <alignment horizontal="right" vertical="center" wrapText="1"/>
    </xf>
    <xf numFmtId="170" fontId="16" fillId="10" borderId="98" xfId="0" applyNumberFormat="1" applyFont="1" applyFill="1" applyBorder="1" applyAlignment="1" applyProtection="1">
      <alignment horizontal="right" vertical="center" wrapText="1"/>
    </xf>
    <xf numFmtId="170" fontId="15" fillId="10" borderId="98" xfId="0" applyNumberFormat="1" applyFont="1" applyFill="1" applyBorder="1" applyAlignment="1" applyProtection="1">
      <alignment horizontal="right" vertical="center"/>
    </xf>
    <xf numFmtId="0" fontId="81" fillId="0" borderId="128" xfId="0" applyFont="1" applyFill="1" applyBorder="1" applyAlignment="1" applyProtection="1">
      <alignment horizontal="left" vertical="center" wrapText="1"/>
    </xf>
    <xf numFmtId="0" fontId="85" fillId="0" borderId="128" xfId="0" applyFont="1" applyBorder="1" applyAlignment="1">
      <alignment horizontal="left" vertical="center"/>
    </xf>
    <xf numFmtId="0" fontId="85" fillId="0" borderId="128" xfId="0" applyFont="1" applyBorder="1" applyAlignment="1">
      <alignment vertical="center"/>
    </xf>
    <xf numFmtId="170" fontId="16" fillId="0" borderId="154" xfId="0" applyNumberFormat="1" applyFont="1" applyFill="1" applyBorder="1" applyAlignment="1" applyProtection="1">
      <alignment horizontal="right" vertical="center" wrapText="1"/>
    </xf>
    <xf numFmtId="170" fontId="16" fillId="0" borderId="154" xfId="0" applyNumberFormat="1" applyFont="1" applyBorder="1" applyAlignment="1" applyProtection="1">
      <alignment horizontal="right" vertical="center" wrapText="1"/>
    </xf>
    <xf numFmtId="170" fontId="16" fillId="10" borderId="19" xfId="0" applyNumberFormat="1" applyFont="1" applyFill="1" applyBorder="1" applyAlignment="1" applyProtection="1">
      <alignment horizontal="right" vertical="center" wrapText="1"/>
    </xf>
    <xf numFmtId="170" fontId="13" fillId="10" borderId="20" xfId="0" applyNumberFormat="1" applyFont="1" applyFill="1" applyBorder="1" applyAlignment="1" applyProtection="1">
      <alignment horizontal="right" vertical="center" wrapText="1"/>
    </xf>
    <xf numFmtId="0" fontId="13" fillId="10" borderId="20" xfId="0" applyFont="1" applyFill="1" applyBorder="1" applyAlignment="1">
      <alignment horizontal="right" vertical="center"/>
    </xf>
    <xf numFmtId="0" fontId="13" fillId="10" borderId="155" xfId="0" applyFont="1" applyFill="1" applyBorder="1" applyAlignment="1">
      <alignment horizontal="right" vertical="center"/>
    </xf>
    <xf numFmtId="49" fontId="16" fillId="3" borderId="21" xfId="0" applyNumberFormat="1" applyFont="1" applyFill="1" applyBorder="1" applyAlignment="1" applyProtection="1">
      <alignment vertical="center"/>
      <protection locked="0"/>
    </xf>
    <xf numFmtId="0" fontId="13" fillId="0" borderId="21" xfId="0" applyFont="1" applyBorder="1" applyAlignment="1" applyProtection="1">
      <alignment vertical="center"/>
      <protection locked="0"/>
    </xf>
    <xf numFmtId="0" fontId="15" fillId="0" borderId="79" xfId="0" applyFont="1" applyFill="1" applyBorder="1" applyAlignment="1" applyProtection="1">
      <alignment horizontal="right" vertical="center"/>
    </xf>
    <xf numFmtId="0" fontId="13" fillId="0" borderId="161" xfId="0" applyFont="1" applyBorder="1" applyAlignment="1" applyProtection="1">
      <alignment horizontal="right" vertical="center"/>
    </xf>
    <xf numFmtId="0" fontId="13" fillId="0" borderId="162" xfId="0" applyFont="1" applyBorder="1" applyAlignment="1">
      <alignment horizontal="right" vertical="center"/>
    </xf>
    <xf numFmtId="0" fontId="15" fillId="0" borderId="80" xfId="0" applyFont="1" applyFill="1" applyBorder="1" applyAlignment="1" applyProtection="1">
      <alignment horizontal="right" vertical="center"/>
    </xf>
    <xf numFmtId="0" fontId="13" fillId="0" borderId="163" xfId="0" applyFont="1" applyBorder="1" applyAlignment="1">
      <alignment horizontal="right" vertical="center"/>
    </xf>
    <xf numFmtId="0" fontId="13" fillId="0" borderId="164" xfId="0" applyFont="1" applyBorder="1" applyAlignment="1">
      <alignment horizontal="right" vertical="center"/>
    </xf>
    <xf numFmtId="0" fontId="16" fillId="0" borderId="9" xfId="0" applyFont="1" applyFill="1" applyBorder="1" applyAlignment="1" applyProtection="1">
      <alignment horizontal="right" vertical="center"/>
    </xf>
    <xf numFmtId="0" fontId="13" fillId="0" borderId="10" xfId="0" applyFont="1" applyBorder="1" applyAlignment="1">
      <alignment horizontal="right" vertical="center"/>
    </xf>
    <xf numFmtId="0" fontId="13" fillId="0" borderId="37" xfId="0" applyFont="1" applyBorder="1" applyAlignment="1">
      <alignment horizontal="right" vertical="center"/>
    </xf>
    <xf numFmtId="0" fontId="15" fillId="0" borderId="85" xfId="0" applyFont="1" applyFill="1" applyBorder="1" applyAlignment="1" applyProtection="1">
      <alignment horizontal="right" vertical="center" wrapText="1"/>
    </xf>
    <xf numFmtId="0" fontId="13" fillId="0" borderId="165" xfId="0" applyFont="1" applyBorder="1" applyAlignment="1" applyProtection="1">
      <alignment horizontal="right" vertical="center" wrapText="1"/>
    </xf>
    <xf numFmtId="0" fontId="13" fillId="0" borderId="166" xfId="0" applyFont="1" applyBorder="1" applyAlignment="1" applyProtection="1">
      <alignment horizontal="right" vertical="center" wrapText="1"/>
    </xf>
    <xf numFmtId="0" fontId="13" fillId="0" borderId="167" xfId="0" applyFont="1" applyBorder="1" applyAlignment="1">
      <alignment horizontal="right" vertical="center"/>
    </xf>
    <xf numFmtId="0" fontId="13" fillId="0" borderId="29" xfId="0" applyFont="1" applyBorder="1" applyAlignment="1" applyProtection="1">
      <alignment vertical="center"/>
      <protection locked="0"/>
    </xf>
    <xf numFmtId="0" fontId="26" fillId="3" borderId="94" xfId="0"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5" fillId="0" borderId="21" xfId="0" applyFont="1" applyFill="1" applyBorder="1" applyAlignment="1" applyProtection="1">
      <alignment horizontal="right" vertical="center" wrapText="1"/>
    </xf>
    <xf numFmtId="0" fontId="15" fillId="0" borderId="21" xfId="0" applyFont="1" applyBorder="1" applyAlignment="1" applyProtection="1">
      <alignment horizontal="right" vertical="center"/>
    </xf>
    <xf numFmtId="0" fontId="15" fillId="0" borderId="21" xfId="0" applyFont="1" applyBorder="1" applyAlignment="1" applyProtection="1">
      <alignment horizontal="right" vertical="center" wrapText="1"/>
    </xf>
    <xf numFmtId="0" fontId="53" fillId="0" borderId="154" xfId="0" applyFont="1" applyFill="1" applyBorder="1" applyAlignment="1" applyProtection="1">
      <alignment horizontal="center" vertical="center" wrapText="1"/>
    </xf>
    <xf numFmtId="0" fontId="15" fillId="0" borderId="154" xfId="0" applyFont="1" applyBorder="1" applyAlignment="1" applyProtection="1">
      <alignment horizontal="center" vertical="center" wrapText="1"/>
    </xf>
    <xf numFmtId="0" fontId="15" fillId="0" borderId="107" xfId="0" applyFont="1" applyFill="1" applyBorder="1" applyAlignment="1" applyProtection="1">
      <alignment horizontal="right" vertical="center" wrapText="1"/>
    </xf>
    <xf numFmtId="0" fontId="15" fillId="0" borderId="107" xfId="0" applyFont="1" applyBorder="1" applyAlignment="1" applyProtection="1">
      <alignment horizontal="right" vertical="center"/>
    </xf>
    <xf numFmtId="0" fontId="13" fillId="0" borderId="163" xfId="0" applyFont="1" applyBorder="1" applyAlignment="1" applyProtection="1">
      <alignment horizontal="right" vertical="center"/>
    </xf>
    <xf numFmtId="0" fontId="13" fillId="0" borderId="164" xfId="0" applyFont="1" applyBorder="1" applyAlignment="1" applyProtection="1">
      <alignment horizontal="right" vertical="center"/>
    </xf>
    <xf numFmtId="0" fontId="15" fillId="0" borderId="46" xfId="0" applyFont="1" applyFill="1" applyBorder="1" applyAlignment="1" applyProtection="1">
      <alignment horizontal="right" vertical="center" wrapText="1"/>
    </xf>
    <xf numFmtId="0" fontId="15" fillId="0" borderId="28" xfId="0" applyFont="1" applyBorder="1" applyAlignment="1" applyProtection="1">
      <alignment horizontal="right" vertical="center" wrapText="1"/>
    </xf>
    <xf numFmtId="0" fontId="53" fillId="0" borderId="158" xfId="0" applyFont="1" applyFill="1" applyBorder="1" applyAlignment="1" applyProtection="1">
      <alignment horizontal="center" vertical="center" wrapText="1"/>
    </xf>
    <xf numFmtId="0" fontId="15" fillId="0" borderId="159" xfId="0" applyFont="1" applyBorder="1" applyAlignment="1" applyProtection="1">
      <alignment horizontal="center" vertical="center" wrapText="1"/>
    </xf>
    <xf numFmtId="0" fontId="15" fillId="0" borderId="160" xfId="0" applyFont="1" applyBorder="1" applyAlignment="1" applyProtection="1">
      <alignment horizontal="center" vertical="center" wrapText="1"/>
    </xf>
    <xf numFmtId="49" fontId="35" fillId="3" borderId="94" xfId="0" applyNumberFormat="1" applyFont="1" applyFill="1" applyBorder="1" applyAlignment="1" applyProtection="1">
      <alignment vertical="center"/>
    </xf>
    <xf numFmtId="0" fontId="13" fillId="0" borderId="29" xfId="0" applyFont="1" applyBorder="1" applyAlignment="1" applyProtection="1">
      <alignment vertical="center"/>
    </xf>
    <xf numFmtId="0" fontId="24" fillId="6" borderId="143" xfId="0" applyFont="1" applyFill="1" applyBorder="1" applyAlignment="1" applyProtection="1">
      <alignment horizontal="center" vertical="center" wrapText="1"/>
    </xf>
    <xf numFmtId="0" fontId="24" fillId="6" borderId="168" xfId="0" applyFont="1" applyFill="1" applyBorder="1" applyAlignment="1" applyProtection="1">
      <alignment horizontal="center" vertical="center" wrapText="1"/>
    </xf>
    <xf numFmtId="49" fontId="16" fillId="3" borderId="94" xfId="0" applyNumberFormat="1" applyFont="1" applyFill="1" applyBorder="1" applyAlignment="1" applyProtection="1">
      <alignment vertical="center"/>
    </xf>
    <xf numFmtId="0" fontId="13" fillId="0" borderId="44" xfId="0" applyFont="1" applyBorder="1" applyAlignment="1" applyProtection="1">
      <alignment vertical="center"/>
    </xf>
    <xf numFmtId="0" fontId="13" fillId="0" borderId="65" xfId="0" applyFont="1" applyBorder="1" applyAlignment="1" applyProtection="1">
      <alignment horizontal="right" vertical="center"/>
    </xf>
    <xf numFmtId="0" fontId="13" fillId="0" borderId="63" xfId="0" applyFont="1" applyBorder="1" applyAlignment="1" applyProtection="1">
      <alignment horizontal="right" vertical="center"/>
    </xf>
    <xf numFmtId="0" fontId="15" fillId="0" borderId="157" xfId="0" applyFont="1" applyBorder="1" applyAlignment="1" applyProtection="1">
      <alignment horizontal="right" vertical="center" wrapText="1"/>
    </xf>
    <xf numFmtId="0" fontId="13" fillId="0" borderId="160" xfId="0" applyFont="1" applyBorder="1" applyAlignment="1" applyProtection="1">
      <alignment horizontal="center" vertical="center" wrapText="1"/>
    </xf>
    <xf numFmtId="0" fontId="15" fillId="0" borderId="146" xfId="0" applyFont="1" applyBorder="1" applyAlignment="1" applyProtection="1">
      <alignment horizontal="right" vertical="center" wrapText="1"/>
    </xf>
    <xf numFmtId="0" fontId="13" fillId="0" borderId="162" xfId="0" applyFont="1" applyBorder="1" applyAlignment="1" applyProtection="1">
      <alignment horizontal="right" vertical="center"/>
    </xf>
    <xf numFmtId="0" fontId="13" fillId="0" borderId="167" xfId="0" applyFont="1" applyBorder="1" applyAlignment="1" applyProtection="1">
      <alignment horizontal="right" vertical="center"/>
    </xf>
    <xf numFmtId="0" fontId="13" fillId="10" borderId="20" xfId="0" applyFont="1" applyFill="1" applyBorder="1" applyAlignment="1" applyProtection="1">
      <alignment horizontal="right" vertical="center"/>
    </xf>
    <xf numFmtId="0" fontId="13" fillId="10" borderId="155" xfId="0" applyFont="1" applyFill="1" applyBorder="1" applyAlignment="1" applyProtection="1">
      <alignment horizontal="right" vertical="center"/>
    </xf>
    <xf numFmtId="0" fontId="15" fillId="0" borderId="67" xfId="0" applyFont="1" applyFill="1" applyBorder="1" applyAlignment="1" applyProtection="1">
      <alignment horizontal="right" vertical="center" wrapText="1"/>
    </xf>
    <xf numFmtId="0" fontId="15" fillId="0" borderId="68" xfId="0" applyFont="1" applyBorder="1" applyAlignment="1" applyProtection="1">
      <alignment horizontal="right" vertical="center"/>
    </xf>
    <xf numFmtId="170" fontId="15" fillId="10" borderId="20" xfId="0" applyNumberFormat="1" applyFont="1" applyFill="1" applyBorder="1" applyAlignment="1" applyProtection="1">
      <alignment horizontal="right" vertical="center"/>
    </xf>
    <xf numFmtId="0" fontId="81" fillId="0" borderId="143" xfId="0" applyFont="1" applyFill="1" applyBorder="1" applyAlignment="1" applyProtection="1">
      <alignment horizontal="left" vertical="center" wrapText="1"/>
    </xf>
    <xf numFmtId="0" fontId="85" fillId="0" borderId="168" xfId="0" applyFont="1" applyBorder="1" applyAlignment="1" applyProtection="1">
      <alignment horizontal="left" vertical="center"/>
    </xf>
    <xf numFmtId="0" fontId="85" fillId="0" borderId="64" xfId="0" applyFont="1" applyBorder="1" applyAlignment="1" applyProtection="1">
      <alignment vertical="center"/>
    </xf>
    <xf numFmtId="170" fontId="16" fillId="0" borderId="158" xfId="0" applyNumberFormat="1" applyFont="1" applyFill="1" applyBorder="1" applyAlignment="1" applyProtection="1">
      <alignment horizontal="right" vertical="center" wrapText="1"/>
    </xf>
    <xf numFmtId="170" fontId="16" fillId="0" borderId="159" xfId="0" applyNumberFormat="1" applyFont="1" applyBorder="1" applyAlignment="1" applyProtection="1">
      <alignment horizontal="right" vertical="center" wrapText="1"/>
    </xf>
    <xf numFmtId="170" fontId="16" fillId="0" borderId="160" xfId="0" applyNumberFormat="1" applyFont="1" applyBorder="1" applyAlignment="1" applyProtection="1">
      <alignment horizontal="right" vertical="center" wrapText="1"/>
    </xf>
    <xf numFmtId="0" fontId="15" fillId="0" borderId="169" xfId="0" applyFont="1" applyFill="1" applyBorder="1" applyAlignment="1" applyProtection="1">
      <alignment horizontal="right" vertical="center" wrapText="1"/>
    </xf>
    <xf numFmtId="0" fontId="15" fillId="0" borderId="170" xfId="0" applyFont="1" applyBorder="1" applyAlignment="1" applyProtection="1">
      <alignment horizontal="right" vertical="center" wrapText="1"/>
    </xf>
    <xf numFmtId="0" fontId="15" fillId="0" borderId="28" xfId="0" applyFont="1" applyBorder="1" applyAlignment="1" applyProtection="1">
      <alignment horizontal="right" vertical="center"/>
    </xf>
    <xf numFmtId="0" fontId="16" fillId="3" borderId="94" xfId="0" applyFont="1" applyFill="1" applyBorder="1" applyAlignment="1" applyProtection="1">
      <alignment vertical="center"/>
    </xf>
    <xf numFmtId="0" fontId="89" fillId="0" borderId="65" xfId="0" applyFont="1" applyBorder="1" applyAlignment="1" applyProtection="1">
      <alignment horizontal="center" vertical="center" wrapText="1"/>
    </xf>
    <xf numFmtId="0" fontId="89" fillId="0" borderId="109" xfId="0" applyFont="1" applyBorder="1" applyAlignment="1" applyProtection="1">
      <alignment horizontal="center" vertical="center" wrapText="1"/>
    </xf>
    <xf numFmtId="0" fontId="83" fillId="0" borderId="8" xfId="0" applyFont="1" applyFill="1" applyBorder="1" applyAlignment="1" applyProtection="1">
      <alignment vertical="center"/>
    </xf>
    <xf numFmtId="0" fontId="51" fillId="0" borderId="44" xfId="0" applyFont="1" applyBorder="1" applyAlignment="1" applyProtection="1">
      <alignment vertical="center"/>
    </xf>
    <xf numFmtId="49" fontId="16" fillId="3" borderId="32" xfId="0" applyNumberFormat="1" applyFont="1" applyFill="1" applyBorder="1" applyAlignment="1" applyProtection="1">
      <alignment vertical="center"/>
    </xf>
    <xf numFmtId="0" fontId="14" fillId="0" borderId="93" xfId="0" applyFont="1" applyBorder="1" applyAlignment="1" applyProtection="1">
      <alignment vertical="center"/>
    </xf>
    <xf numFmtId="0" fontId="54" fillId="0" borderId="17" xfId="0" applyFont="1" applyBorder="1" applyAlignment="1" applyProtection="1">
      <alignment horizontal="center" vertical="center" wrapText="1"/>
    </xf>
    <xf numFmtId="0" fontId="54" fillId="0" borderId="15" xfId="0" applyFont="1" applyBorder="1" applyAlignment="1" applyProtection="1">
      <alignment horizontal="center" vertical="center" wrapText="1"/>
    </xf>
    <xf numFmtId="0" fontId="54" fillId="0" borderId="4" xfId="0" applyFont="1" applyBorder="1" applyAlignment="1" applyProtection="1">
      <alignment horizontal="center" vertical="center" wrapText="1"/>
    </xf>
    <xf numFmtId="0" fontId="54" fillId="0" borderId="0"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3" fillId="0" borderId="8" xfId="0" applyFont="1" applyBorder="1" applyAlignment="1" applyProtection="1">
      <alignment vertical="center" wrapText="1"/>
    </xf>
    <xf numFmtId="49" fontId="16" fillId="3" borderId="32" xfId="0" applyNumberFormat="1" applyFont="1" applyFill="1" applyBorder="1" applyAlignment="1" applyProtection="1">
      <alignment horizontal="left" vertical="center"/>
    </xf>
    <xf numFmtId="49" fontId="16" fillId="3" borderId="24" xfId="0" applyNumberFormat="1" applyFont="1" applyFill="1" applyBorder="1" applyAlignment="1" applyProtection="1">
      <alignment horizontal="left" vertical="center"/>
    </xf>
    <xf numFmtId="49" fontId="16" fillId="3" borderId="25" xfId="0" applyNumberFormat="1" applyFont="1" applyFill="1" applyBorder="1" applyAlignment="1" applyProtection="1">
      <alignment horizontal="left" vertical="center"/>
    </xf>
    <xf numFmtId="49" fontId="16" fillId="3" borderId="132" xfId="0" applyNumberFormat="1" applyFont="1" applyFill="1" applyBorder="1" applyAlignment="1" applyProtection="1">
      <alignment horizontal="left" vertical="center"/>
    </xf>
    <xf numFmtId="0" fontId="0" fillId="0" borderId="1" xfId="0" applyBorder="1" applyAlignment="1">
      <alignment horizontal="left" vertical="center"/>
    </xf>
    <xf numFmtId="0" fontId="0" fillId="0" borderId="126" xfId="0" applyBorder="1" applyAlignment="1">
      <alignment horizontal="left" vertical="center"/>
    </xf>
    <xf numFmtId="0" fontId="0" fillId="0" borderId="29" xfId="0" applyBorder="1" applyAlignment="1">
      <alignment vertical="center"/>
    </xf>
    <xf numFmtId="49" fontId="16" fillId="3" borderId="132" xfId="0" applyNumberFormat="1" applyFont="1" applyFill="1" applyBorder="1" applyAlignment="1" applyProtection="1">
      <alignment vertical="center"/>
    </xf>
    <xf numFmtId="0" fontId="13" fillId="0" borderId="126" xfId="0" applyFont="1" applyBorder="1" applyAlignment="1" applyProtection="1">
      <alignment vertical="center"/>
    </xf>
    <xf numFmtId="49" fontId="16" fillId="3" borderId="94" xfId="0" applyNumberFormat="1" applyFont="1" applyFill="1" applyBorder="1" applyAlignment="1" applyProtection="1">
      <alignment horizontal="left" vertical="center"/>
    </xf>
    <xf numFmtId="0" fontId="13" fillId="0" borderId="44" xfId="0" applyFont="1" applyBorder="1" applyAlignment="1" applyProtection="1">
      <alignment horizontal="left" vertical="center"/>
    </xf>
    <xf numFmtId="49" fontId="16" fillId="3" borderId="21" xfId="0" applyNumberFormat="1" applyFont="1" applyFill="1" applyBorder="1" applyAlignment="1" applyProtection="1">
      <alignment horizontal="left" vertical="center"/>
    </xf>
    <xf numFmtId="0" fontId="13" fillId="0" borderId="21" xfId="0" applyFont="1" applyBorder="1" applyAlignment="1" applyProtection="1">
      <alignment horizontal="left" vertical="center"/>
    </xf>
    <xf numFmtId="49" fontId="26" fillId="0" borderId="94" xfId="0" applyNumberFormat="1" applyFont="1" applyFill="1" applyBorder="1" applyAlignment="1" applyProtection="1">
      <alignment vertical="center"/>
    </xf>
    <xf numFmtId="0" fontId="55" fillId="0" borderId="44" xfId="0" applyFont="1" applyFill="1" applyBorder="1" applyAlignment="1" applyProtection="1">
      <alignment vertical="center"/>
    </xf>
    <xf numFmtId="0" fontId="13" fillId="0" borderId="21" xfId="0" applyFont="1" applyBorder="1" applyAlignment="1" applyProtection="1">
      <alignment horizontal="center" vertical="center" wrapText="1"/>
    </xf>
    <xf numFmtId="0" fontId="13" fillId="0" borderId="94" xfId="0" applyFont="1" applyBorder="1" applyAlignment="1" applyProtection="1">
      <alignment horizontal="center" vertical="center" wrapText="1"/>
    </xf>
    <xf numFmtId="0" fontId="13" fillId="0" borderId="51"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94" xfId="0" applyFont="1" applyBorder="1" applyAlignment="1" applyProtection="1">
      <alignment vertical="center" wrapText="1"/>
    </xf>
    <xf numFmtId="0" fontId="13" fillId="0" borderId="10" xfId="0" applyFont="1" applyBorder="1" applyAlignment="1" applyProtection="1">
      <alignment horizontal="right" vertical="center"/>
    </xf>
    <xf numFmtId="0" fontId="13" fillId="0" borderId="37" xfId="0" applyFont="1" applyBorder="1" applyAlignment="1" applyProtection="1">
      <alignment horizontal="right" vertical="center"/>
    </xf>
    <xf numFmtId="9" fontId="4" fillId="0" borderId="4" xfId="0" applyNumberFormat="1" applyFont="1" applyFill="1" applyBorder="1" applyAlignment="1" applyProtection="1">
      <alignment vertical="center" wrapText="1"/>
    </xf>
    <xf numFmtId="0" fontId="13" fillId="0" borderId="4" xfId="0" applyFont="1" applyBorder="1" applyAlignment="1" applyProtection="1">
      <alignment vertical="center" wrapText="1"/>
    </xf>
    <xf numFmtId="9" fontId="5" fillId="0" borderId="4"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3" fillId="0" borderId="9" xfId="0" applyFont="1" applyBorder="1" applyAlignment="1" applyProtection="1">
      <alignment vertical="center" wrapText="1"/>
    </xf>
    <xf numFmtId="0" fontId="13" fillId="0" borderId="10" xfId="0" applyFont="1" applyBorder="1" applyAlignment="1" applyProtection="1">
      <alignment vertical="center" wrapText="1"/>
    </xf>
    <xf numFmtId="43" fontId="5" fillId="0" borderId="69" xfId="0" applyNumberFormat="1" applyFont="1" applyFill="1" applyBorder="1" applyAlignment="1" applyProtection="1">
      <alignment vertical="center"/>
    </xf>
    <xf numFmtId="43" fontId="13" fillId="0" borderId="123" xfId="0" applyNumberFormat="1" applyFont="1" applyFill="1" applyBorder="1" applyAlignment="1" applyProtection="1">
      <alignment vertical="center"/>
    </xf>
    <xf numFmtId="0" fontId="13" fillId="0" borderId="4" xfId="0" applyFont="1" applyBorder="1" applyAlignment="1" applyProtection="1">
      <alignment vertical="center"/>
    </xf>
    <xf numFmtId="0" fontId="13" fillId="0" borderId="0" xfId="0" applyFont="1" applyBorder="1" applyAlignment="1" applyProtection="1">
      <alignment vertical="center"/>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0" xfId="0" applyFont="1" applyBorder="1" applyAlignment="1" applyProtection="1">
      <alignment horizontal="left" vertical="center"/>
    </xf>
    <xf numFmtId="43" fontId="19" fillId="3" borderId="132" xfId="0" applyNumberFormat="1" applyFont="1" applyFill="1" applyBorder="1" applyAlignment="1" applyProtection="1">
      <alignment vertical="center"/>
      <protection locked="0"/>
    </xf>
    <xf numFmtId="43" fontId="13" fillId="0" borderId="73" xfId="0" applyNumberFormat="1" applyFont="1" applyBorder="1" applyAlignment="1" applyProtection="1">
      <alignment vertical="center"/>
      <protection locked="0"/>
    </xf>
    <xf numFmtId="43" fontId="19" fillId="3" borderId="69" xfId="0" applyNumberFormat="1" applyFont="1" applyFill="1" applyBorder="1" applyAlignment="1" applyProtection="1">
      <alignment vertical="center"/>
      <protection locked="0"/>
    </xf>
    <xf numFmtId="43" fontId="13" fillId="0" borderId="69" xfId="0" applyNumberFormat="1" applyFont="1" applyBorder="1" applyAlignment="1" applyProtection="1">
      <alignment vertical="center"/>
      <protection locked="0"/>
    </xf>
    <xf numFmtId="43" fontId="19" fillId="3" borderId="116" xfId="0" applyNumberFormat="1" applyFont="1" applyFill="1" applyBorder="1" applyAlignment="1" applyProtection="1">
      <alignment vertical="center"/>
      <protection locked="0"/>
    </xf>
    <xf numFmtId="43" fontId="4" fillId="0" borderId="171" xfId="0" applyNumberFormat="1" applyFont="1" applyBorder="1" applyAlignment="1" applyProtection="1">
      <alignment vertical="center"/>
      <protection locked="0"/>
    </xf>
    <xf numFmtId="43" fontId="5" fillId="0" borderId="21" xfId="0" applyNumberFormat="1" applyFont="1" applyFill="1" applyBorder="1" applyAlignment="1" applyProtection="1">
      <alignment horizontal="right" vertical="center"/>
    </xf>
    <xf numFmtId="43" fontId="4" fillId="0" borderId="45" xfId="0" applyNumberFormat="1" applyFont="1" applyBorder="1" applyAlignment="1" applyProtection="1">
      <alignment horizontal="right" vertical="center"/>
    </xf>
    <xf numFmtId="43" fontId="5" fillId="0" borderId="94" xfId="0" applyNumberFormat="1" applyFont="1" applyFill="1" applyBorder="1" applyAlignment="1" applyProtection="1">
      <alignment horizontal="right" vertical="center"/>
    </xf>
    <xf numFmtId="43" fontId="4" fillId="0" borderId="29" xfId="0" applyNumberFormat="1" applyFont="1" applyBorder="1" applyAlignment="1" applyProtection="1">
      <alignment horizontal="right" vertical="center"/>
    </xf>
    <xf numFmtId="43" fontId="5" fillId="0" borderId="21" xfId="0" applyNumberFormat="1" applyFont="1" applyFill="1" applyBorder="1" applyAlignment="1" applyProtection="1">
      <alignment horizontal="left" vertical="center"/>
    </xf>
    <xf numFmtId="43" fontId="4" fillId="0" borderId="21" xfId="0" applyNumberFormat="1" applyFont="1" applyBorder="1" applyAlignment="1" applyProtection="1">
      <alignment horizontal="left" vertical="center"/>
    </xf>
    <xf numFmtId="43" fontId="4" fillId="0" borderId="21" xfId="0" applyNumberFormat="1" applyFont="1" applyBorder="1" applyAlignment="1" applyProtection="1">
      <alignment horizontal="right" vertical="center"/>
    </xf>
    <xf numFmtId="43" fontId="5" fillId="0" borderId="29" xfId="0" applyNumberFormat="1" applyFont="1" applyFill="1" applyBorder="1" applyAlignment="1" applyProtection="1">
      <alignment horizontal="right" vertical="center"/>
    </xf>
    <xf numFmtId="43" fontId="5" fillId="0" borderId="94" xfId="0" applyNumberFormat="1" applyFont="1" applyFill="1" applyBorder="1" applyAlignment="1" applyProtection="1">
      <alignment horizontal="left" vertical="center"/>
    </xf>
    <xf numFmtId="43" fontId="5" fillId="0" borderId="28" xfId="0" applyNumberFormat="1" applyFont="1" applyFill="1" applyBorder="1" applyAlignment="1" applyProtection="1">
      <alignment horizontal="left" vertical="center"/>
    </xf>
    <xf numFmtId="43" fontId="5" fillId="0" borderId="29" xfId="0" applyNumberFormat="1" applyFont="1" applyFill="1" applyBorder="1" applyAlignment="1" applyProtection="1">
      <alignment horizontal="left" vertical="center"/>
    </xf>
    <xf numFmtId="0" fontId="72" fillId="0" borderId="21" xfId="0" applyFont="1" applyFill="1" applyBorder="1" applyAlignment="1" applyProtection="1">
      <alignment horizontal="center" vertical="center" wrapText="1"/>
    </xf>
    <xf numFmtId="0" fontId="13" fillId="0" borderId="45" xfId="0" applyFont="1" applyBorder="1" applyAlignment="1" applyProtection="1">
      <alignment vertical="center"/>
    </xf>
    <xf numFmtId="0" fontId="72" fillId="0" borderId="94" xfId="0" applyFont="1" applyFill="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21" xfId="0" applyFont="1" applyBorder="1" applyAlignment="1" applyProtection="1">
      <alignment vertical="center"/>
    </xf>
    <xf numFmtId="0" fontId="4" fillId="0" borderId="21" xfId="0" applyFont="1" applyBorder="1" applyAlignment="1" applyProtection="1">
      <alignment horizontal="center" vertical="center" wrapText="1"/>
    </xf>
    <xf numFmtId="49" fontId="32" fillId="0" borderId="21" xfId="0" applyNumberFormat="1" applyFont="1" applyFill="1" applyBorder="1" applyAlignment="1" applyProtection="1">
      <alignment horizontal="left" vertical="center"/>
    </xf>
    <xf numFmtId="49" fontId="13" fillId="0" borderId="45" xfId="0" applyNumberFormat="1" applyFont="1" applyBorder="1" applyAlignment="1" applyProtection="1">
      <alignment vertical="center"/>
    </xf>
    <xf numFmtId="49" fontId="45" fillId="0" borderId="21" xfId="13" applyNumberFormat="1" applyFont="1" applyFill="1" applyBorder="1" applyAlignment="1" applyProtection="1">
      <alignment horizontal="left" vertical="center"/>
    </xf>
    <xf numFmtId="49" fontId="15" fillId="0" borderId="21" xfId="0" applyNumberFormat="1" applyFont="1" applyBorder="1" applyAlignment="1" applyProtection="1">
      <alignment horizontal="left" vertical="center"/>
    </xf>
    <xf numFmtId="49" fontId="15" fillId="0" borderId="21" xfId="0" applyNumberFormat="1" applyFont="1" applyBorder="1" applyAlignment="1" applyProtection="1">
      <alignment vertical="center"/>
    </xf>
    <xf numFmtId="49" fontId="32" fillId="0" borderId="21" xfId="0" applyNumberFormat="1" applyFont="1" applyBorder="1" applyAlignment="1" applyProtection="1">
      <alignment vertical="center"/>
    </xf>
    <xf numFmtId="49" fontId="13" fillId="0" borderId="21" xfId="0" applyNumberFormat="1" applyFont="1" applyBorder="1" applyAlignment="1" applyProtection="1">
      <alignment vertical="center"/>
    </xf>
    <xf numFmtId="49" fontId="32" fillId="0" borderId="0" xfId="0" applyNumberFormat="1" applyFont="1" applyBorder="1" applyAlignment="1" applyProtection="1">
      <alignment vertical="center"/>
    </xf>
    <xf numFmtId="0" fontId="40" fillId="0" borderId="0" xfId="0" applyFont="1" applyBorder="1" applyAlignment="1" applyProtection="1">
      <alignment vertical="center"/>
    </xf>
    <xf numFmtId="0" fontId="16" fillId="0" borderId="11" xfId="0" applyFont="1" applyFill="1" applyBorder="1" applyAlignment="1" applyProtection="1">
      <alignment horizontal="left" vertical="center" wrapText="1"/>
    </xf>
    <xf numFmtId="0" fontId="15" fillId="0" borderId="5" xfId="0" applyFont="1" applyBorder="1" applyAlignment="1" applyProtection="1">
      <alignment horizontal="left" vertical="center" wrapText="1"/>
    </xf>
    <xf numFmtId="0" fontId="16" fillId="0" borderId="59" xfId="0" applyFont="1" applyFill="1" applyBorder="1" applyAlignment="1" applyProtection="1">
      <alignment horizontal="right" vertical="center"/>
    </xf>
    <xf numFmtId="0" fontId="15" fillId="0" borderId="5" xfId="0" applyFont="1" applyBorder="1" applyAlignment="1" applyProtection="1">
      <alignment vertical="center"/>
    </xf>
    <xf numFmtId="49" fontId="32" fillId="0" borderId="21" xfId="0" applyNumberFormat="1" applyFont="1" applyBorder="1" applyAlignment="1" applyProtection="1">
      <alignment horizontal="left" vertical="center"/>
    </xf>
    <xf numFmtId="49" fontId="32" fillId="0" borderId="69" xfId="0" applyNumberFormat="1" applyFont="1" applyBorder="1" applyAlignment="1" applyProtection="1">
      <alignment vertical="center"/>
    </xf>
    <xf numFmtId="0" fontId="15" fillId="0" borderId="123" xfId="0" applyFont="1" applyBorder="1" applyAlignment="1" applyProtection="1">
      <alignment vertical="center"/>
    </xf>
    <xf numFmtId="49" fontId="32" fillId="0" borderId="7" xfId="0" applyNumberFormat="1" applyFont="1" applyBorder="1" applyAlignment="1" applyProtection="1">
      <alignment horizontal="left" vertical="center"/>
    </xf>
    <xf numFmtId="49" fontId="13" fillId="0" borderId="21" xfId="0" applyNumberFormat="1" applyFont="1" applyBorder="1" applyAlignment="1" applyProtection="1">
      <alignment horizontal="left" vertical="center"/>
    </xf>
    <xf numFmtId="49" fontId="32" fillId="0" borderId="69" xfId="0" applyNumberFormat="1" applyFont="1" applyBorder="1" applyAlignment="1" applyProtection="1">
      <alignment horizontal="left" vertical="center"/>
    </xf>
    <xf numFmtId="49" fontId="13" fillId="0" borderId="69" xfId="0" applyNumberFormat="1" applyFont="1" applyBorder="1" applyAlignment="1" applyProtection="1">
      <alignment vertical="center"/>
    </xf>
    <xf numFmtId="49" fontId="40" fillId="0" borderId="0" xfId="0" applyNumberFormat="1" applyFont="1" applyBorder="1" applyAlignment="1" applyProtection="1">
      <alignment vertical="center"/>
    </xf>
    <xf numFmtId="49" fontId="15" fillId="0" borderId="69" xfId="0" applyNumberFormat="1" applyFont="1" applyBorder="1" applyAlignment="1" applyProtection="1">
      <alignment horizontal="left" vertical="center"/>
    </xf>
    <xf numFmtId="49" fontId="15" fillId="0" borderId="123" xfId="0" applyNumberFormat="1" applyFont="1" applyBorder="1" applyAlignment="1" applyProtection="1">
      <alignment vertical="center"/>
    </xf>
    <xf numFmtId="0" fontId="32" fillId="0" borderId="172" xfId="0" applyFont="1" applyBorder="1" applyAlignment="1" applyProtection="1">
      <alignment horizontal="left" vertical="center"/>
    </xf>
    <xf numFmtId="0" fontId="0" fillId="0" borderId="24" xfId="0" applyBorder="1" applyAlignment="1">
      <alignment vertical="center"/>
    </xf>
    <xf numFmtId="0" fontId="0" fillId="0" borderId="173" xfId="0" applyBorder="1" applyAlignment="1">
      <alignment vertical="center"/>
    </xf>
    <xf numFmtId="49" fontId="32" fillId="0" borderId="94" xfId="0" applyNumberFormat="1" applyFont="1" applyBorder="1" applyAlignment="1" applyProtection="1">
      <alignment horizontal="left" vertical="center"/>
    </xf>
    <xf numFmtId="0" fontId="0" fillId="0" borderId="44" xfId="0" applyBorder="1" applyAlignment="1">
      <alignment vertical="center"/>
    </xf>
    <xf numFmtId="0" fontId="0" fillId="0" borderId="21" xfId="0" applyBorder="1" applyAlignment="1"/>
    <xf numFmtId="49" fontId="32" fillId="0" borderId="26" xfId="0" applyNumberFormat="1" applyFont="1" applyBorder="1" applyAlignment="1" applyProtection="1">
      <alignment horizontal="left" vertical="center"/>
    </xf>
    <xf numFmtId="49" fontId="13" fillId="0" borderId="26" xfId="0" applyNumberFormat="1" applyFont="1" applyBorder="1" applyAlignment="1" applyProtection="1">
      <alignment vertical="center"/>
    </xf>
    <xf numFmtId="0" fontId="32" fillId="0" borderId="7" xfId="0" applyNumberFormat="1" applyFont="1" applyBorder="1" applyAlignment="1" applyProtection="1">
      <alignment horizontal="left" vertical="center"/>
    </xf>
    <xf numFmtId="0" fontId="13" fillId="0" borderId="71" xfId="0" applyNumberFormat="1" applyFont="1" applyBorder="1" applyAlignment="1" applyProtection="1">
      <alignment vertical="center"/>
    </xf>
    <xf numFmtId="0" fontId="50"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0" fontId="16" fillId="0" borderId="4" xfId="0" applyFont="1" applyBorder="1" applyAlignment="1" applyProtection="1">
      <alignment horizontal="right" vertical="center"/>
    </xf>
    <xf numFmtId="0" fontId="13" fillId="0" borderId="22" xfId="0" applyFont="1" applyBorder="1" applyAlignment="1" applyProtection="1">
      <alignment horizontal="right" vertical="center"/>
    </xf>
    <xf numFmtId="171" fontId="32" fillId="0" borderId="69" xfId="0" applyNumberFormat="1" applyFont="1" applyBorder="1" applyAlignment="1" applyProtection="1">
      <alignment horizontal="left" vertical="center"/>
    </xf>
    <xf numFmtId="0" fontId="32" fillId="0" borderId="69" xfId="0" applyFont="1" applyBorder="1" applyAlignment="1" applyProtection="1">
      <alignment vertical="center"/>
    </xf>
    <xf numFmtId="175" fontId="32" fillId="0" borderId="26" xfId="0" applyNumberFormat="1" applyFont="1" applyBorder="1" applyAlignment="1" applyProtection="1">
      <alignment horizontal="left" vertical="center"/>
    </xf>
    <xf numFmtId="175" fontId="32" fillId="0" borderId="26" xfId="0" applyNumberFormat="1" applyFont="1" applyBorder="1" applyAlignment="1" applyProtection="1">
      <alignment vertical="center"/>
    </xf>
    <xf numFmtId="49" fontId="32" fillId="0" borderId="5" xfId="0" applyNumberFormat="1" applyFont="1" applyBorder="1" applyAlignment="1" applyProtection="1">
      <alignment vertical="center"/>
    </xf>
    <xf numFmtId="0" fontId="40" fillId="0" borderId="5" xfId="0" applyFont="1" applyBorder="1" applyAlignment="1" applyProtection="1">
      <alignment vertical="center"/>
    </xf>
    <xf numFmtId="0" fontId="32" fillId="0" borderId="21" xfId="0" applyFont="1" applyBorder="1" applyAlignment="1" applyProtection="1">
      <alignment horizontal="left" vertical="center"/>
    </xf>
    <xf numFmtId="49" fontId="13" fillId="0" borderId="69" xfId="0" applyNumberFormat="1" applyFont="1" applyBorder="1" applyAlignment="1" applyProtection="1">
      <alignment horizontal="left" vertical="center"/>
    </xf>
    <xf numFmtId="49" fontId="15" fillId="0" borderId="69" xfId="0" applyNumberFormat="1" applyFont="1" applyBorder="1" applyAlignment="1" applyProtection="1">
      <alignment vertical="center"/>
    </xf>
    <xf numFmtId="0" fontId="32" fillId="0" borderId="65" xfId="0" quotePrefix="1" applyFont="1" applyFill="1" applyBorder="1" applyAlignment="1" applyProtection="1">
      <alignment horizontal="left" vertical="center" wrapText="1"/>
    </xf>
    <xf numFmtId="0" fontId="40" fillId="0" borderId="65" xfId="0" applyFont="1" applyBorder="1" applyAlignment="1" applyProtection="1">
      <alignment horizontal="left" vertical="center" wrapText="1"/>
    </xf>
    <xf numFmtId="49" fontId="32" fillId="0" borderId="26" xfId="0" applyNumberFormat="1" applyFont="1" applyFill="1" applyBorder="1" applyAlignment="1" applyProtection="1">
      <alignment horizontal="left" vertical="center"/>
    </xf>
    <xf numFmtId="49" fontId="13" fillId="0" borderId="26" xfId="0" applyNumberFormat="1" applyFont="1" applyBorder="1" applyAlignment="1" applyProtection="1">
      <alignment horizontal="left" vertical="center"/>
    </xf>
    <xf numFmtId="49" fontId="16" fillId="0" borderId="4" xfId="0" applyNumberFormat="1" applyFont="1" applyBorder="1" applyAlignment="1" applyProtection="1">
      <alignment horizontal="right" vertical="center"/>
    </xf>
    <xf numFmtId="49" fontId="13" fillId="0" borderId="22" xfId="0" applyNumberFormat="1" applyFont="1" applyBorder="1" applyAlignment="1" applyProtection="1">
      <alignment horizontal="right" vertical="center"/>
    </xf>
    <xf numFmtId="49" fontId="32" fillId="0" borderId="32" xfId="0" applyNumberFormat="1" applyFont="1" applyBorder="1" applyAlignment="1" applyProtection="1">
      <alignment horizontal="left" vertical="center"/>
    </xf>
    <xf numFmtId="49" fontId="32" fillId="0" borderId="10" xfId="0" applyNumberFormat="1" applyFont="1" applyBorder="1" applyAlignment="1" applyProtection="1">
      <alignment horizontal="left" vertical="center"/>
    </xf>
    <xf numFmtId="49" fontId="32" fillId="0" borderId="37" xfId="0" applyNumberFormat="1" applyFont="1" applyBorder="1" applyAlignment="1" applyProtection="1">
      <alignment horizontal="left" vertical="center"/>
    </xf>
    <xf numFmtId="49" fontId="15" fillId="0" borderId="7" xfId="0" applyNumberFormat="1" applyFont="1" applyBorder="1" applyAlignment="1" applyProtection="1">
      <alignment horizontal="left" vertical="center"/>
    </xf>
    <xf numFmtId="0" fontId="48" fillId="0" borderId="7" xfId="0" applyFont="1" applyBorder="1" applyAlignment="1" applyProtection="1">
      <alignment vertical="center"/>
    </xf>
    <xf numFmtId="49" fontId="53" fillId="0" borderId="69" xfId="0" applyNumberFormat="1" applyFont="1" applyBorder="1" applyAlignment="1" applyProtection="1">
      <alignment horizontal="left" vertical="center"/>
    </xf>
    <xf numFmtId="49" fontId="13" fillId="0" borderId="123" xfId="0" applyNumberFormat="1" applyFont="1" applyBorder="1" applyAlignment="1" applyProtection="1">
      <alignment vertical="center"/>
    </xf>
    <xf numFmtId="0" fontId="71" fillId="3" borderId="15" xfId="13" applyFont="1" applyFill="1" applyBorder="1" applyAlignment="1" applyProtection="1">
      <alignment horizontal="left" vertical="center" wrapText="1"/>
      <protection locked="0"/>
    </xf>
    <xf numFmtId="0" fontId="97" fillId="0" borderId="15" xfId="0" applyFont="1" applyBorder="1" applyAlignment="1" applyProtection="1">
      <alignment horizontal="left" vertical="center" wrapText="1"/>
      <protection locked="0"/>
    </xf>
    <xf numFmtId="0" fontId="97" fillId="0" borderId="43" xfId="0" applyFont="1" applyBorder="1" applyAlignment="1" applyProtection="1">
      <alignment horizontal="left" vertical="center" wrapText="1"/>
      <protection locked="0"/>
    </xf>
    <xf numFmtId="0" fontId="97" fillId="0" borderId="5" xfId="0" applyFont="1" applyBorder="1" applyAlignment="1" applyProtection="1">
      <alignment horizontal="left" vertical="center" wrapText="1"/>
      <protection locked="0"/>
    </xf>
    <xf numFmtId="0" fontId="97" fillId="0" borderId="34" xfId="0" applyFont="1" applyBorder="1" applyAlignment="1" applyProtection="1">
      <alignment horizontal="left" vertical="center" wrapText="1"/>
      <protection locked="0"/>
    </xf>
    <xf numFmtId="0" fontId="16" fillId="0" borderId="0" xfId="0" applyFont="1" applyFill="1" applyBorder="1" applyAlignment="1" applyProtection="1">
      <alignment horizontal="right" vertical="center"/>
    </xf>
    <xf numFmtId="0" fontId="13" fillId="0" borderId="15" xfId="0" applyFont="1" applyBorder="1" applyAlignment="1" applyProtection="1">
      <alignment vertical="center"/>
    </xf>
    <xf numFmtId="0" fontId="13" fillId="0" borderId="22" xfId="0" applyFont="1" applyBorder="1" applyAlignment="1" applyProtection="1">
      <alignment vertical="center"/>
    </xf>
    <xf numFmtId="0" fontId="51" fillId="0" borderId="15" xfId="0" applyFont="1" applyBorder="1" applyAlignment="1" applyProtection="1">
      <alignment horizontal="left" vertical="center"/>
    </xf>
    <xf numFmtId="0" fontId="16" fillId="0" borderId="11" xfId="0" applyFont="1" applyBorder="1" applyAlignment="1" applyProtection="1">
      <alignment horizontal="right" vertical="center"/>
    </xf>
    <xf numFmtId="0" fontId="13" fillId="0" borderId="6" xfId="0" applyFont="1" applyBorder="1" applyAlignment="1" applyProtection="1">
      <alignment horizontal="right" vertical="center"/>
    </xf>
    <xf numFmtId="49" fontId="16" fillId="0" borderId="4" xfId="0" applyNumberFormat="1" applyFont="1" applyFill="1" applyBorder="1" applyAlignment="1" applyProtection="1">
      <alignment horizontal="right" vertical="center"/>
    </xf>
    <xf numFmtId="49" fontId="73" fillId="9" borderId="72" xfId="0" applyNumberFormat="1" applyFont="1" applyFill="1" applyBorder="1" applyAlignment="1" applyProtection="1">
      <alignment horizontal="center" vertical="center"/>
    </xf>
    <xf numFmtId="0" fontId="0" fillId="0" borderId="65" xfId="0" applyBorder="1" applyAlignment="1">
      <alignment vertical="center"/>
    </xf>
    <xf numFmtId="175" fontId="32" fillId="0" borderId="7" xfId="0" applyNumberFormat="1" applyFont="1" applyBorder="1" applyAlignment="1" applyProtection="1">
      <alignment horizontal="left" vertical="center"/>
    </xf>
    <xf numFmtId="0" fontId="13" fillId="0" borderId="71" xfId="0" applyFont="1" applyBorder="1" applyAlignment="1" applyProtection="1">
      <alignment vertical="center"/>
    </xf>
    <xf numFmtId="0" fontId="32" fillId="0" borderId="21" xfId="0" applyFont="1" applyFill="1" applyBorder="1" applyAlignment="1" applyProtection="1">
      <alignment horizontal="left" vertical="center"/>
    </xf>
    <xf numFmtId="0" fontId="32" fillId="0" borderId="5" xfId="0" quotePrefix="1" applyFont="1" applyFill="1" applyBorder="1" applyAlignment="1" applyProtection="1">
      <alignment horizontal="left" vertical="center"/>
    </xf>
    <xf numFmtId="0" fontId="40" fillId="0" borderId="5" xfId="0" applyFont="1" applyBorder="1" applyAlignment="1" applyProtection="1">
      <alignment horizontal="left" vertical="center"/>
    </xf>
    <xf numFmtId="0" fontId="45" fillId="0" borderId="21" xfId="13" applyNumberFormat="1" applyFont="1" applyFill="1" applyBorder="1" applyAlignment="1" applyProtection="1">
      <alignment horizontal="left" vertical="center"/>
    </xf>
    <xf numFmtId="0" fontId="15" fillId="0" borderId="21" xfId="0" applyFont="1" applyBorder="1" applyAlignment="1" applyProtection="1">
      <alignment horizontal="left" vertical="center"/>
    </xf>
    <xf numFmtId="0" fontId="32" fillId="0" borderId="38" xfId="0" applyFont="1" applyBorder="1" applyAlignment="1" applyProtection="1">
      <alignment horizontal="left" vertical="center"/>
    </xf>
    <xf numFmtId="0" fontId="15" fillId="0" borderId="38" xfId="0" applyFont="1" applyBorder="1" applyAlignment="1" applyProtection="1">
      <alignment vertical="center"/>
    </xf>
    <xf numFmtId="0" fontId="32" fillId="0" borderId="69" xfId="0" applyFont="1" applyBorder="1" applyAlignment="1" applyProtection="1">
      <alignment horizontal="left" vertical="center"/>
    </xf>
    <xf numFmtId="0" fontId="13" fillId="0" borderId="69" xfId="0" applyFont="1" applyBorder="1" applyAlignment="1" applyProtection="1">
      <alignment vertical="center"/>
    </xf>
    <xf numFmtId="0" fontId="16" fillId="0" borderId="11" xfId="0" applyFont="1" applyFill="1" applyBorder="1" applyAlignment="1" applyProtection="1">
      <alignment horizontal="left" vertical="center"/>
    </xf>
    <xf numFmtId="0" fontId="15" fillId="0" borderId="5" xfId="0" applyFont="1" applyBorder="1" applyAlignment="1" applyProtection="1">
      <alignment horizontal="left" vertical="center"/>
    </xf>
    <xf numFmtId="0" fontId="16" fillId="0" borderId="5" xfId="0" applyFont="1" applyFill="1" applyBorder="1" applyAlignment="1" applyProtection="1">
      <alignment horizontal="right" vertical="center"/>
    </xf>
    <xf numFmtId="0" fontId="15" fillId="0" borderId="0" xfId="0" applyFont="1" applyBorder="1" applyAlignment="1" applyProtection="1">
      <alignment vertical="center"/>
    </xf>
    <xf numFmtId="175" fontId="32" fillId="0" borderId="21" xfId="0" applyNumberFormat="1" applyFont="1" applyBorder="1" applyAlignment="1" applyProtection="1">
      <alignment horizontal="left" vertical="center"/>
    </xf>
    <xf numFmtId="175" fontId="32" fillId="0" borderId="21" xfId="0" applyNumberFormat="1" applyFont="1" applyBorder="1" applyAlignment="1" applyProtection="1">
      <alignment vertical="center"/>
    </xf>
    <xf numFmtId="0" fontId="32" fillId="0" borderId="26" xfId="0" applyFont="1" applyBorder="1" applyAlignment="1" applyProtection="1">
      <alignment horizontal="left" vertical="center"/>
    </xf>
    <xf numFmtId="0" fontId="13" fillId="0" borderId="26" xfId="0" applyFont="1" applyBorder="1" applyAlignment="1" applyProtection="1">
      <alignment vertical="center"/>
    </xf>
    <xf numFmtId="49" fontId="32" fillId="0" borderId="7" xfId="0" applyNumberFormat="1" applyFont="1" applyBorder="1" applyAlignment="1" applyProtection="1">
      <alignment vertical="center"/>
    </xf>
    <xf numFmtId="0" fontId="13" fillId="0" borderId="7" xfId="0" applyFont="1" applyBorder="1" applyAlignment="1" applyProtection="1">
      <alignment vertical="center"/>
    </xf>
    <xf numFmtId="0" fontId="15" fillId="0" borderId="69" xfId="0" applyFont="1" applyBorder="1" applyAlignment="1" applyProtection="1">
      <alignment horizontal="left" vertical="center"/>
    </xf>
    <xf numFmtId="0" fontId="32" fillId="0" borderId="21" xfId="0" applyNumberFormat="1" applyFont="1" applyBorder="1" applyAlignment="1" applyProtection="1">
      <alignment horizontal="left" vertical="center"/>
    </xf>
    <xf numFmtId="0" fontId="32" fillId="0" borderId="45" xfId="0" applyNumberFormat="1" applyFont="1" applyBorder="1" applyAlignment="1" applyProtection="1">
      <alignment horizontal="left" vertical="center"/>
    </xf>
    <xf numFmtId="0" fontId="45" fillId="0" borderId="21" xfId="13" applyFont="1" applyFill="1" applyBorder="1" applyAlignment="1" applyProtection="1">
      <alignment horizontal="left" vertical="center"/>
    </xf>
    <xf numFmtId="0" fontId="15" fillId="0" borderId="21" xfId="0" applyFont="1" applyBorder="1" applyAlignment="1" applyProtection="1">
      <alignment vertical="center"/>
    </xf>
    <xf numFmtId="0" fontId="40" fillId="0" borderId="69" xfId="0" applyFont="1" applyBorder="1" applyAlignment="1" applyProtection="1">
      <alignment vertical="center"/>
    </xf>
    <xf numFmtId="0" fontId="13" fillId="0" borderId="10" xfId="0" applyFont="1" applyBorder="1" applyAlignment="1" applyProtection="1">
      <alignment vertical="center"/>
    </xf>
    <xf numFmtId="183" fontId="32" fillId="0" borderId="18" xfId="0" applyNumberFormat="1" applyFont="1" applyBorder="1" applyAlignment="1" applyProtection="1">
      <alignment horizontal="left" vertical="center"/>
    </xf>
    <xf numFmtId="183" fontId="0" fillId="0" borderId="0" xfId="0" applyNumberFormat="1" applyAlignment="1">
      <alignment horizontal="left" vertical="center"/>
    </xf>
    <xf numFmtId="0" fontId="16" fillId="0" borderId="4" xfId="0" applyFont="1" applyFill="1" applyBorder="1" applyAlignment="1" applyProtection="1">
      <alignment horizontal="right" vertical="center"/>
    </xf>
    <xf numFmtId="0" fontId="16" fillId="0" borderId="172" xfId="0" applyFont="1" applyBorder="1" applyAlignment="1" applyProtection="1">
      <alignment horizontal="right" vertical="center"/>
    </xf>
    <xf numFmtId="0" fontId="13" fillId="0" borderId="173" xfId="0" applyFont="1" applyBorder="1" applyAlignment="1" applyProtection="1">
      <alignment horizontal="right" vertical="center"/>
    </xf>
    <xf numFmtId="0" fontId="16" fillId="0" borderId="0" xfId="0" applyFont="1" applyBorder="1" applyAlignment="1" applyProtection="1">
      <alignment horizontal="right" vertical="center"/>
    </xf>
    <xf numFmtId="0" fontId="32" fillId="0" borderId="21" xfId="0" applyFont="1" applyBorder="1" applyAlignment="1" applyProtection="1">
      <alignment vertical="center"/>
    </xf>
    <xf numFmtId="0" fontId="13" fillId="0" borderId="69" xfId="0" applyFont="1" applyBorder="1" applyAlignment="1" applyProtection="1">
      <alignment horizontal="left" vertical="center"/>
    </xf>
    <xf numFmtId="49" fontId="32" fillId="0" borderId="38" xfId="0" applyNumberFormat="1" applyFont="1" applyFill="1" applyBorder="1" applyAlignment="1" applyProtection="1">
      <alignment horizontal="left" vertical="center"/>
    </xf>
    <xf numFmtId="0" fontId="13" fillId="0" borderId="38" xfId="0" applyFont="1" applyBorder="1" applyAlignment="1" applyProtection="1">
      <alignment horizontal="left" vertical="center"/>
    </xf>
    <xf numFmtId="0" fontId="16" fillId="0" borderId="0" xfId="0" applyFont="1" applyBorder="1" applyAlignment="1" applyProtection="1">
      <alignment vertical="center"/>
    </xf>
    <xf numFmtId="0" fontId="77" fillId="3" borderId="13" xfId="13"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1" fillId="0" borderId="0" xfId="0" applyFont="1" applyBorder="1" applyAlignment="1" applyProtection="1">
      <alignment horizontal="center" vertical="center"/>
    </xf>
    <xf numFmtId="0" fontId="32" fillId="0" borderId="94" xfId="0" applyFont="1" applyBorder="1" applyAlignment="1" applyProtection="1">
      <alignment horizontal="left" vertical="center"/>
    </xf>
    <xf numFmtId="0" fontId="13" fillId="0" borderId="28" xfId="0" applyFont="1" applyBorder="1" applyAlignment="1" applyProtection="1">
      <alignment horizontal="left" vertical="center"/>
    </xf>
    <xf numFmtId="0" fontId="13" fillId="0" borderId="29" xfId="0" applyFont="1" applyBorder="1" applyAlignment="1" applyProtection="1">
      <alignment horizontal="left" vertical="center"/>
    </xf>
    <xf numFmtId="0" fontId="13" fillId="0" borderId="123" xfId="0" applyFont="1" applyBorder="1" applyAlignment="1" applyProtection="1">
      <alignment vertical="center"/>
    </xf>
    <xf numFmtId="1" fontId="32" fillId="0" borderId="7" xfId="0" applyNumberFormat="1" applyFont="1" applyBorder="1" applyAlignment="1" applyProtection="1">
      <alignment horizontal="left" vertical="center"/>
    </xf>
    <xf numFmtId="0" fontId="39" fillId="0" borderId="4" xfId="0" applyFont="1" applyBorder="1" applyAlignment="1" applyProtection="1">
      <alignment horizontal="right" vertical="center" wrapText="1"/>
    </xf>
    <xf numFmtId="0" fontId="39" fillId="0" borderId="0" xfId="0" applyFont="1" applyBorder="1" applyAlignment="1" applyProtection="1">
      <alignment horizontal="right" vertical="center" wrapText="1"/>
    </xf>
    <xf numFmtId="0" fontId="39" fillId="0" borderId="22" xfId="0" applyFont="1" applyBorder="1" applyAlignment="1" applyProtection="1">
      <alignment horizontal="right" vertical="center" wrapText="1"/>
    </xf>
    <xf numFmtId="0" fontId="17" fillId="0" borderId="0" xfId="0" applyFont="1" applyBorder="1" applyAlignment="1" applyProtection="1">
      <alignment horizontal="right" vertical="center"/>
    </xf>
    <xf numFmtId="0" fontId="4" fillId="0" borderId="22" xfId="0" applyFont="1" applyBorder="1" applyAlignment="1" applyProtection="1">
      <alignment horizontal="right" vertical="center"/>
    </xf>
    <xf numFmtId="0" fontId="15" fillId="0" borderId="0" xfId="0" applyFont="1" applyBorder="1" applyAlignment="1">
      <alignment horizontal="right" vertical="center"/>
    </xf>
    <xf numFmtId="14" fontId="15" fillId="3" borderId="94" xfId="0" applyNumberFormat="1" applyFont="1" applyFill="1" applyBorder="1" applyAlignment="1" applyProtection="1">
      <alignment vertical="center"/>
      <protection locked="0"/>
    </xf>
    <xf numFmtId="14" fontId="15" fillId="3" borderId="28" xfId="0" applyNumberFormat="1" applyFont="1" applyFill="1" applyBorder="1" applyAlignment="1" applyProtection="1">
      <alignment vertical="center"/>
      <protection locked="0"/>
    </xf>
    <xf numFmtId="14" fontId="15" fillId="3" borderId="44" xfId="0" applyNumberFormat="1" applyFont="1" applyFill="1" applyBorder="1" applyAlignment="1" applyProtection="1">
      <alignment vertical="center"/>
      <protection locked="0"/>
    </xf>
    <xf numFmtId="0" fontId="1" fillId="0" borderId="0" xfId="0" applyFont="1" applyAlignment="1">
      <alignment horizontal="justify" vertical="center" wrapText="1"/>
    </xf>
    <xf numFmtId="0" fontId="9" fillId="0" borderId="0" xfId="0" applyFont="1" applyAlignment="1">
      <alignment wrapText="1"/>
    </xf>
    <xf numFmtId="0" fontId="7" fillId="0" borderId="0" xfId="0" applyFont="1" applyAlignment="1">
      <alignment horizontal="right"/>
    </xf>
    <xf numFmtId="0" fontId="100" fillId="0" borderId="0" xfId="0" applyFont="1" applyAlignment="1">
      <alignment horizontal="right"/>
    </xf>
    <xf numFmtId="178" fontId="1" fillId="0" borderId="0" xfId="0" applyNumberFormat="1" applyFont="1" applyAlignment="1">
      <alignment horizontal="center"/>
    </xf>
    <xf numFmtId="178" fontId="97" fillId="0" borderId="0" xfId="0" applyNumberFormat="1" applyFont="1" applyAlignment="1">
      <alignment horizontal="center"/>
    </xf>
    <xf numFmtId="0" fontId="1" fillId="0" borderId="91" xfId="0" applyFont="1" applyBorder="1" applyAlignment="1">
      <alignment horizontal="center"/>
    </xf>
    <xf numFmtId="0" fontId="1" fillId="0" borderId="174" xfId="0" applyFont="1" applyBorder="1" applyAlignment="1">
      <alignment horizontal="center"/>
    </xf>
    <xf numFmtId="0" fontId="1" fillId="0" borderId="32" xfId="0" applyFont="1" applyBorder="1" applyAlignment="1">
      <alignment horizontal="center"/>
    </xf>
    <xf numFmtId="0" fontId="0" fillId="0" borderId="37" xfId="0" applyBorder="1" applyAlignment="1"/>
    <xf numFmtId="0" fontId="1" fillId="0" borderId="37" xfId="0" applyFont="1" applyBorder="1" applyAlignment="1">
      <alignment horizontal="center"/>
    </xf>
    <xf numFmtId="0" fontId="1" fillId="0" borderId="175" xfId="0" applyFont="1" applyBorder="1" applyAlignment="1">
      <alignment horizontal="center"/>
    </xf>
    <xf numFmtId="0" fontId="1" fillId="0" borderId="176" xfId="0" quotePrefix="1" applyFont="1" applyBorder="1" applyAlignment="1">
      <alignment horizontal="center"/>
    </xf>
    <xf numFmtId="0" fontId="7" fillId="0" borderId="185" xfId="0" applyFont="1" applyBorder="1" applyAlignment="1">
      <alignment horizontal="center"/>
    </xf>
    <xf numFmtId="0" fontId="7" fillId="0" borderId="29" xfId="0" applyFont="1" applyBorder="1" applyAlignment="1">
      <alignment horizontal="center"/>
    </xf>
    <xf numFmtId="0" fontId="7" fillId="0" borderId="94" xfId="0" applyFont="1" applyBorder="1" applyAlignment="1">
      <alignment horizontal="center"/>
    </xf>
    <xf numFmtId="0" fontId="0" fillId="0" borderId="29" xfId="0" applyBorder="1" applyAlignment="1"/>
    <xf numFmtId="185" fontId="7" fillId="0" borderId="199" xfId="0" applyNumberFormat="1" applyFont="1" applyBorder="1" applyAlignment="1">
      <alignment horizontal="center"/>
    </xf>
    <xf numFmtId="0" fontId="7" fillId="0" borderId="168" xfId="0" applyFont="1" applyBorder="1" applyAlignment="1">
      <alignment horizontal="center"/>
    </xf>
    <xf numFmtId="0" fontId="7" fillId="0" borderId="64" xfId="0" applyFont="1" applyBorder="1" applyAlignment="1">
      <alignment horizontal="center"/>
    </xf>
    <xf numFmtId="0" fontId="1" fillId="0" borderId="168" xfId="0" applyFont="1" applyBorder="1" applyAlignment="1">
      <alignment horizontal="center"/>
    </xf>
    <xf numFmtId="0" fontId="1" fillId="0" borderId="64" xfId="0" applyFont="1" applyBorder="1" applyAlignment="1">
      <alignment horizontal="center"/>
    </xf>
    <xf numFmtId="0" fontId="13" fillId="0" borderId="11" xfId="0" applyFont="1" applyBorder="1" applyAlignment="1">
      <alignment horizontal="right" vertical="center"/>
    </xf>
    <xf numFmtId="0" fontId="13" fillId="0" borderId="5" xfId="0" applyFont="1" applyBorder="1" applyAlignment="1">
      <alignment horizontal="right" vertical="center"/>
    </xf>
    <xf numFmtId="1" fontId="7" fillId="0" borderId="5" xfId="0" applyNumberFormat="1" applyFont="1" applyBorder="1" applyAlignment="1">
      <alignment horizontal="right" vertical="center"/>
    </xf>
    <xf numFmtId="0" fontId="0" fillId="0" borderId="5" xfId="0" applyBorder="1" applyAlignment="1">
      <alignment horizontal="right" vertical="center"/>
    </xf>
    <xf numFmtId="0" fontId="13" fillId="0" borderId="4" xfId="0" applyFont="1" applyBorder="1" applyAlignment="1">
      <alignment horizontal="right" vertical="center"/>
    </xf>
    <xf numFmtId="0" fontId="13" fillId="0" borderId="0" xfId="0" applyFont="1" applyBorder="1" applyAlignment="1">
      <alignment horizontal="right" vertical="center"/>
    </xf>
    <xf numFmtId="1" fontId="7" fillId="0" borderId="0" xfId="0" applyNumberFormat="1" applyFont="1" applyBorder="1" applyAlignment="1">
      <alignment horizontal="right" vertical="center"/>
    </xf>
    <xf numFmtId="0" fontId="19" fillId="3" borderId="31" xfId="0" applyFont="1" applyFill="1" applyBorder="1" applyAlignment="1" applyProtection="1">
      <alignment vertical="center"/>
      <protection locked="0"/>
    </xf>
    <xf numFmtId="0" fontId="19" fillId="3" borderId="36" xfId="0" applyFont="1" applyFill="1" applyBorder="1" applyAlignment="1" applyProtection="1">
      <alignment vertical="center"/>
      <protection locked="0"/>
    </xf>
    <xf numFmtId="0" fontId="16" fillId="0" borderId="94" xfId="0" applyFont="1" applyBorder="1" applyAlignment="1">
      <alignment horizontal="center" vertical="center"/>
    </xf>
    <xf numFmtId="0" fontId="16" fillId="0" borderId="29" xfId="0" applyFont="1" applyBorder="1" applyAlignment="1">
      <alignment horizontal="center" vertical="center"/>
    </xf>
    <xf numFmtId="0" fontId="19" fillId="3" borderId="39" xfId="0" applyFont="1" applyFill="1" applyBorder="1" applyAlignment="1" applyProtection="1">
      <alignment vertical="center"/>
      <protection locked="0"/>
    </xf>
    <xf numFmtId="0" fontId="19" fillId="3" borderId="113"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9" fillId="3" borderId="111" xfId="0"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13" fillId="0" borderId="28" xfId="0" applyFont="1" applyBorder="1" applyAlignment="1">
      <alignment vertical="center" wrapText="1"/>
    </xf>
    <xf numFmtId="0" fontId="13" fillId="0" borderId="29" xfId="0" applyFont="1" applyBorder="1" applyAlignment="1">
      <alignment vertical="center" wrapText="1"/>
    </xf>
    <xf numFmtId="0" fontId="19" fillId="3" borderId="114" xfId="0" applyFont="1" applyFill="1" applyBorder="1" applyAlignment="1" applyProtection="1">
      <alignment vertical="center"/>
      <protection locked="0"/>
    </xf>
    <xf numFmtId="0" fontId="19" fillId="3" borderId="112" xfId="0" applyFont="1" applyFill="1" applyBorder="1" applyAlignment="1" applyProtection="1">
      <alignment vertical="center"/>
      <protection locked="0"/>
    </xf>
    <xf numFmtId="0" fontId="7" fillId="0" borderId="32" xfId="0" applyFont="1" applyBorder="1" applyAlignment="1"/>
    <xf numFmtId="0" fontId="13" fillId="0" borderId="10" xfId="0" applyFont="1" applyBorder="1" applyAlignment="1"/>
    <xf numFmtId="0" fontId="7" fillId="0" borderId="9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6"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Fill="1" applyBorder="1" applyAlignment="1">
      <alignment horizontal="left"/>
    </xf>
    <xf numFmtId="0" fontId="1" fillId="0" borderId="22"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1" xfId="0" applyBorder="1" applyAlignment="1">
      <alignment horizontal="left" vertical="top" wrapText="1"/>
    </xf>
    <xf numFmtId="0" fontId="0" fillId="0" borderId="174" xfId="0" applyBorder="1" applyAlignment="1">
      <alignment horizontal="left" vertical="top" wrapText="1"/>
    </xf>
    <xf numFmtId="49" fontId="1" fillId="0" borderId="100" xfId="0" applyNumberFormat="1" applyFont="1" applyBorder="1" applyAlignment="1"/>
    <xf numFmtId="0" fontId="0" fillId="0" borderId="100" xfId="0" applyBorder="1" applyAlignment="1"/>
    <xf numFmtId="0" fontId="0" fillId="0" borderId="202" xfId="0" applyBorder="1" applyAlignment="1"/>
    <xf numFmtId="49" fontId="1" fillId="0" borderId="0" xfId="0" applyNumberFormat="1" applyFont="1" applyAlignment="1"/>
    <xf numFmtId="0" fontId="0" fillId="0" borderId="0" xfId="0" applyAlignment="1"/>
    <xf numFmtId="0" fontId="7" fillId="0" borderId="4" xfId="0" applyFont="1" applyBorder="1" applyAlignment="1">
      <alignment horizontal="center" textRotation="180"/>
    </xf>
    <xf numFmtId="0" fontId="109" fillId="0" borderId="4" xfId="0" applyFont="1" applyBorder="1" applyAlignment="1">
      <alignment horizontal="center" textRotation="180"/>
    </xf>
    <xf numFmtId="0" fontId="109" fillId="0" borderId="9" xfId="0" applyFont="1" applyBorder="1" applyAlignment="1">
      <alignment horizontal="center" textRotation="18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4370"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843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38100</xdr:rowOff>
    </xdr:from>
    <xdr:to>
      <xdr:col>5</xdr:col>
      <xdr:colOff>247650</xdr:colOff>
      <xdr:row>2</xdr:row>
      <xdr:rowOff>95250</xdr:rowOff>
    </xdr:to>
    <xdr:pic>
      <xdr:nvPicPr>
        <xdr:cNvPr id="1536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8100"/>
          <a:ext cx="26098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57150</xdr:rowOff>
    </xdr:from>
    <xdr:to>
      <xdr:col>4</xdr:col>
      <xdr:colOff>342900</xdr:colOff>
      <xdr:row>2</xdr:row>
      <xdr:rowOff>152400</xdr:rowOff>
    </xdr:to>
    <xdr:pic>
      <xdr:nvPicPr>
        <xdr:cNvPr id="163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57150"/>
          <a:ext cx="2419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1"/>
  <sheetViews>
    <sheetView zoomScale="75" zoomScaleNormal="100" zoomScaleSheetLayoutView="100" workbookViewId="0">
      <selection activeCell="B2" sqref="B2"/>
    </sheetView>
  </sheetViews>
  <sheetFormatPr defaultRowHeight="15" x14ac:dyDescent="0.2"/>
  <cols>
    <col min="1" max="1" width="3.44140625" customWidth="1"/>
    <col min="2" max="2" width="74.44140625" customWidth="1"/>
  </cols>
  <sheetData>
    <row r="1" spans="1:2" ht="47.25" x14ac:dyDescent="0.2">
      <c r="A1" s="313"/>
      <c r="B1" s="11" t="s">
        <v>249</v>
      </c>
    </row>
    <row r="2" spans="1:2" x14ac:dyDescent="0.2">
      <c r="A2" s="313"/>
      <c r="B2" s="331"/>
    </row>
    <row r="3" spans="1:2" x14ac:dyDescent="0.2">
      <c r="A3" s="313"/>
      <c r="B3" s="313"/>
    </row>
    <row r="4" spans="1:2" ht="15.75" x14ac:dyDescent="0.2">
      <c r="A4" s="313"/>
      <c r="B4" s="11" t="s">
        <v>149</v>
      </c>
    </row>
    <row r="5" spans="1:2" x14ac:dyDescent="0.2">
      <c r="A5" s="313"/>
      <c r="B5" s="313"/>
    </row>
    <row r="6" spans="1:2" ht="15.75" x14ac:dyDescent="0.2">
      <c r="A6" s="313"/>
      <c r="B6" s="11" t="s">
        <v>146</v>
      </c>
    </row>
    <row r="7" spans="1:2" ht="15.75" x14ac:dyDescent="0.2">
      <c r="A7" s="313"/>
      <c r="B7" s="11"/>
    </row>
    <row r="8" spans="1:2" ht="45" x14ac:dyDescent="0.2">
      <c r="A8" s="316">
        <v>1</v>
      </c>
      <c r="B8" s="314" t="s">
        <v>219</v>
      </c>
    </row>
    <row r="9" spans="1:2" x14ac:dyDescent="0.2">
      <c r="A9" s="316"/>
      <c r="B9" s="313"/>
    </row>
    <row r="10" spans="1:2" ht="75" x14ac:dyDescent="0.2">
      <c r="A10" s="316">
        <v>2</v>
      </c>
      <c r="B10" s="317" t="s">
        <v>220</v>
      </c>
    </row>
    <row r="11" spans="1:2" x14ac:dyDescent="0.2">
      <c r="A11" s="316"/>
      <c r="B11" s="312"/>
    </row>
    <row r="12" spans="1:2" ht="45" x14ac:dyDescent="0.2">
      <c r="A12" s="316">
        <v>3</v>
      </c>
      <c r="B12" s="313" t="s">
        <v>221</v>
      </c>
    </row>
    <row r="13" spans="1:2" x14ac:dyDescent="0.2">
      <c r="A13" s="316"/>
      <c r="B13" s="313"/>
    </row>
    <row r="14" spans="1:2" ht="30" x14ac:dyDescent="0.2">
      <c r="A14" s="316">
        <v>4</v>
      </c>
      <c r="B14" s="313" t="s">
        <v>222</v>
      </c>
    </row>
    <row r="15" spans="1:2" x14ac:dyDescent="0.2">
      <c r="A15" s="316"/>
      <c r="B15" s="313"/>
    </row>
    <row r="16" spans="1:2" ht="30" x14ac:dyDescent="0.2">
      <c r="A16" s="316">
        <v>5</v>
      </c>
      <c r="B16" s="312" t="s">
        <v>223</v>
      </c>
    </row>
    <row r="17" spans="1:2" x14ac:dyDescent="0.2">
      <c r="A17" s="316"/>
      <c r="B17" s="312"/>
    </row>
    <row r="18" spans="1:2" ht="30" x14ac:dyDescent="0.2">
      <c r="A18" s="316">
        <v>6</v>
      </c>
      <c r="B18" s="313" t="s">
        <v>224</v>
      </c>
    </row>
    <row r="19" spans="1:2" x14ac:dyDescent="0.2">
      <c r="A19" s="316"/>
      <c r="B19" s="313"/>
    </row>
    <row r="20" spans="1:2" ht="75" x14ac:dyDescent="0.2">
      <c r="A20" s="316">
        <v>7</v>
      </c>
      <c r="B20" s="314" t="s">
        <v>225</v>
      </c>
    </row>
    <row r="21" spans="1:2" x14ac:dyDescent="0.2">
      <c r="A21" s="316"/>
      <c r="B21" s="313"/>
    </row>
    <row r="22" spans="1:2" ht="30" x14ac:dyDescent="0.2">
      <c r="A22" s="316">
        <v>8</v>
      </c>
      <c r="B22" s="313" t="s">
        <v>147</v>
      </c>
    </row>
    <row r="23" spans="1:2" x14ac:dyDescent="0.2">
      <c r="A23" s="316"/>
      <c r="B23" s="313"/>
    </row>
    <row r="24" spans="1:2" ht="47.25" x14ac:dyDescent="0.2">
      <c r="A24" s="316">
        <v>9</v>
      </c>
      <c r="B24" s="11" t="s">
        <v>250</v>
      </c>
    </row>
    <row r="25" spans="1:2" ht="15.75" x14ac:dyDescent="0.2">
      <c r="A25" s="316"/>
      <c r="B25" s="11"/>
    </row>
    <row r="26" spans="1:2" ht="63" x14ac:dyDescent="0.2">
      <c r="A26" s="316">
        <v>10</v>
      </c>
      <c r="B26" s="318" t="s">
        <v>218</v>
      </c>
    </row>
    <row r="27" spans="1:2" ht="15.75" x14ac:dyDescent="0.2">
      <c r="A27" s="316"/>
      <c r="B27" s="11"/>
    </row>
    <row r="28" spans="1:2" ht="30" x14ac:dyDescent="0.2">
      <c r="A28" s="316">
        <v>11</v>
      </c>
      <c r="B28" s="313" t="s">
        <v>144</v>
      </c>
    </row>
    <row r="29" spans="1:2" x14ac:dyDescent="0.2">
      <c r="A29" s="316"/>
      <c r="B29" s="313"/>
    </row>
    <row r="30" spans="1:2" ht="30" x14ac:dyDescent="0.2">
      <c r="A30" s="316">
        <v>12</v>
      </c>
      <c r="B30" s="314" t="s">
        <v>226</v>
      </c>
    </row>
    <row r="31" spans="1:2" x14ac:dyDescent="0.2">
      <c r="A31" s="316"/>
      <c r="B31" s="314"/>
    </row>
    <row r="32" spans="1:2" x14ac:dyDescent="0.2">
      <c r="A32" s="316">
        <v>13</v>
      </c>
      <c r="B32" s="314" t="s">
        <v>227</v>
      </c>
    </row>
    <row r="33" spans="1:2" x14ac:dyDescent="0.2">
      <c r="A33" s="316"/>
      <c r="B33" s="313"/>
    </row>
    <row r="34" spans="1:2" ht="31.5" x14ac:dyDescent="0.2">
      <c r="A34" s="316">
        <v>14</v>
      </c>
      <c r="B34" s="11" t="s">
        <v>228</v>
      </c>
    </row>
    <row r="35" spans="1:2" x14ac:dyDescent="0.2">
      <c r="A35" s="316"/>
      <c r="B35" s="313"/>
    </row>
    <row r="36" spans="1:2" x14ac:dyDescent="0.2">
      <c r="A36" s="316"/>
      <c r="B36" s="313"/>
    </row>
    <row r="37" spans="1:2" ht="15.75" x14ac:dyDescent="0.2">
      <c r="A37" s="316"/>
      <c r="B37" s="11" t="s">
        <v>141</v>
      </c>
    </row>
    <row r="38" spans="1:2" x14ac:dyDescent="0.2">
      <c r="A38" s="316"/>
      <c r="B38" s="313"/>
    </row>
    <row r="39" spans="1:2" x14ac:dyDescent="0.2">
      <c r="A39" s="316">
        <v>1</v>
      </c>
      <c r="B39" s="313" t="s">
        <v>142</v>
      </c>
    </row>
    <row r="40" spans="1:2" x14ac:dyDescent="0.2">
      <c r="A40" s="316"/>
      <c r="B40" s="313"/>
    </row>
    <row r="41" spans="1:2" ht="31.5" x14ac:dyDescent="0.2">
      <c r="A41" s="316">
        <v>2</v>
      </c>
      <c r="B41" s="315" t="s">
        <v>229</v>
      </c>
    </row>
    <row r="42" spans="1:2" x14ac:dyDescent="0.2">
      <c r="A42" s="316"/>
      <c r="B42" s="313"/>
    </row>
    <row r="43" spans="1:2" x14ac:dyDescent="0.2">
      <c r="A43" s="316">
        <v>3</v>
      </c>
      <c r="B43" s="313" t="s">
        <v>230</v>
      </c>
    </row>
    <row r="44" spans="1:2" x14ac:dyDescent="0.2">
      <c r="A44" s="316"/>
      <c r="B44" s="313"/>
    </row>
    <row r="45" spans="1:2" ht="30" x14ac:dyDescent="0.2">
      <c r="A45" s="316">
        <v>4</v>
      </c>
      <c r="B45" s="312" t="s">
        <v>138</v>
      </c>
    </row>
    <row r="46" spans="1:2" x14ac:dyDescent="0.2">
      <c r="A46" s="316"/>
      <c r="B46" s="313"/>
    </row>
    <row r="47" spans="1:2" ht="31.5" x14ac:dyDescent="0.2">
      <c r="A47" s="316">
        <v>5</v>
      </c>
      <c r="B47" s="315" t="s">
        <v>143</v>
      </c>
    </row>
    <row r="48" spans="1:2" x14ac:dyDescent="0.2">
      <c r="A48" s="316"/>
      <c r="B48" s="313"/>
    </row>
    <row r="49" spans="1:2" ht="60" x14ac:dyDescent="0.2">
      <c r="A49" s="316">
        <v>6</v>
      </c>
      <c r="B49" s="314" t="s">
        <v>139</v>
      </c>
    </row>
    <row r="50" spans="1:2" x14ac:dyDescent="0.2">
      <c r="A50" s="316"/>
      <c r="B50" s="313"/>
    </row>
    <row r="51" spans="1:2" ht="60" x14ac:dyDescent="0.2">
      <c r="A51" s="316">
        <v>7</v>
      </c>
      <c r="B51" s="313" t="s">
        <v>365</v>
      </c>
    </row>
    <row r="52" spans="1:2" x14ac:dyDescent="0.2">
      <c r="A52" s="316"/>
      <c r="B52" s="313"/>
    </row>
    <row r="53" spans="1:2" ht="75" x14ac:dyDescent="0.2">
      <c r="A53" s="316">
        <v>8</v>
      </c>
      <c r="B53" s="314" t="s">
        <v>140</v>
      </c>
    </row>
    <row r="54" spans="1:2" x14ac:dyDescent="0.2">
      <c r="A54" s="316"/>
      <c r="B54" s="313"/>
    </row>
    <row r="55" spans="1:2" ht="45" x14ac:dyDescent="0.2">
      <c r="A55" s="316">
        <v>9</v>
      </c>
      <c r="B55" s="314" t="s">
        <v>231</v>
      </c>
    </row>
    <row r="56" spans="1:2" x14ac:dyDescent="0.2">
      <c r="A56" s="316"/>
      <c r="B56" s="313"/>
    </row>
    <row r="57" spans="1:2" ht="45" x14ac:dyDescent="0.2">
      <c r="A57" s="316">
        <v>10</v>
      </c>
      <c r="B57" s="314" t="s">
        <v>232</v>
      </c>
    </row>
    <row r="58" spans="1:2" x14ac:dyDescent="0.2">
      <c r="A58" s="316"/>
      <c r="B58" s="314"/>
    </row>
    <row r="59" spans="1:2" ht="30" x14ac:dyDescent="0.2">
      <c r="A59" s="316">
        <v>11</v>
      </c>
      <c r="B59" s="314" t="s">
        <v>233</v>
      </c>
    </row>
    <row r="60" spans="1:2" x14ac:dyDescent="0.2">
      <c r="A60" s="316"/>
      <c r="B60" s="314"/>
    </row>
    <row r="61" spans="1:2" ht="45" x14ac:dyDescent="0.2">
      <c r="A61" s="316">
        <v>12</v>
      </c>
      <c r="B61" s="313" t="s">
        <v>234</v>
      </c>
    </row>
    <row r="62" spans="1:2" x14ac:dyDescent="0.2">
      <c r="A62" s="316"/>
      <c r="B62" s="313"/>
    </row>
    <row r="63" spans="1:2" x14ac:dyDescent="0.2">
      <c r="A63" s="316">
        <v>13</v>
      </c>
      <c r="B63" s="313" t="s">
        <v>20</v>
      </c>
    </row>
    <row r="64" spans="1:2" ht="30" x14ac:dyDescent="0.2">
      <c r="A64" s="316"/>
      <c r="B64" s="321" t="s">
        <v>256</v>
      </c>
    </row>
    <row r="65" spans="1:2" x14ac:dyDescent="0.2">
      <c r="A65" s="12"/>
      <c r="B65" s="13"/>
    </row>
    <row r="67" spans="1:2" ht="15.75" x14ac:dyDescent="0.25">
      <c r="B67" s="19"/>
    </row>
    <row r="68" spans="1:2" x14ac:dyDescent="0.2">
      <c r="B68" s="20"/>
    </row>
    <row r="100" spans="1:1" x14ac:dyDescent="0.2">
      <c r="A100" s="332" t="s">
        <v>255</v>
      </c>
    </row>
    <row r="101" spans="1:1" x14ac:dyDescent="0.2">
      <c r="A101" s="332"/>
    </row>
  </sheetData>
  <phoneticPr fontId="34"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I64"/>
  <sheetViews>
    <sheetView view="pageBreakPreview" zoomScale="75" zoomScaleNormal="75" zoomScaleSheetLayoutView="75" workbookViewId="0"/>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9" customWidth="1"/>
    <col min="7" max="7" width="7.44140625" customWidth="1"/>
    <col min="8" max="8" width="13.5546875" customWidth="1"/>
    <col min="9" max="9" width="11.77734375" customWidth="1"/>
    <col min="10" max="10" width="17.21875" bestFit="1" customWidth="1"/>
  </cols>
  <sheetData>
    <row r="1" spans="1:9" ht="18.75" thickTop="1" x14ac:dyDescent="0.2">
      <c r="A1" s="1344" t="s">
        <v>44</v>
      </c>
      <c r="B1" s="124"/>
      <c r="C1" s="124"/>
      <c r="D1" s="124"/>
      <c r="E1" s="124"/>
      <c r="F1" s="124"/>
      <c r="G1" s="124"/>
      <c r="H1" s="124"/>
      <c r="I1" s="125"/>
    </row>
    <row r="2" spans="1:9" ht="15.75" x14ac:dyDescent="0.2">
      <c r="A2" s="186" t="s">
        <v>186</v>
      </c>
      <c r="B2" s="46"/>
      <c r="C2" s="46"/>
      <c r="D2" s="46"/>
      <c r="E2" s="46"/>
      <c r="F2" s="275" t="s">
        <v>188</v>
      </c>
      <c r="G2" s="46"/>
      <c r="H2" s="46"/>
      <c r="I2" s="16"/>
    </row>
    <row r="3" spans="1:9" ht="15.75" thickBot="1" x14ac:dyDescent="0.25">
      <c r="A3" s="1720" t="s">
        <v>29</v>
      </c>
      <c r="B3" s="1721"/>
      <c r="C3" s="1346">
        <f>'Input Data'!$D$29</f>
        <v>0</v>
      </c>
      <c r="D3" s="1722" t="s">
        <v>244</v>
      </c>
      <c r="E3" s="1723"/>
      <c r="F3" s="403">
        <f>'Input Data'!D7</f>
        <v>0</v>
      </c>
      <c r="G3" s="46"/>
      <c r="H3" s="46"/>
      <c r="I3" s="16"/>
    </row>
    <row r="4" spans="1:9" ht="16.5" thickTop="1" thickBot="1" x14ac:dyDescent="0.25">
      <c r="A4" s="202"/>
      <c r="B4" s="127"/>
      <c r="C4" s="128"/>
      <c r="D4" s="128"/>
      <c r="E4" s="128"/>
      <c r="F4" s="128"/>
      <c r="G4" s="129"/>
      <c r="H4" s="129"/>
      <c r="I4" s="190"/>
    </row>
    <row r="5" spans="1:9" ht="15.75" thickTop="1" x14ac:dyDescent="0.2">
      <c r="A5" s="123" t="s">
        <v>45</v>
      </c>
      <c r="B5" s="130"/>
      <c r="C5" s="130"/>
      <c r="D5" s="130"/>
      <c r="E5" s="130"/>
      <c r="F5" s="130"/>
      <c r="G5" s="130"/>
      <c r="H5" s="130"/>
      <c r="I5" s="195"/>
    </row>
    <row r="6" spans="1:9" ht="30" x14ac:dyDescent="0.2">
      <c r="A6" s="833" t="s">
        <v>46</v>
      </c>
      <c r="B6" s="831" t="s">
        <v>39</v>
      </c>
      <c r="C6" s="831" t="s">
        <v>22</v>
      </c>
      <c r="D6" s="831" t="s">
        <v>47</v>
      </c>
      <c r="E6" s="831" t="s">
        <v>48</v>
      </c>
      <c r="F6" s="831" t="s">
        <v>189</v>
      </c>
      <c r="G6" s="831" t="s">
        <v>49</v>
      </c>
      <c r="H6" s="831" t="s">
        <v>376</v>
      </c>
      <c r="I6" s="834" t="s">
        <v>42</v>
      </c>
    </row>
    <row r="7" spans="1:9" x14ac:dyDescent="0.2">
      <c r="A7" s="197"/>
      <c r="B7" s="132"/>
      <c r="C7" s="132"/>
      <c r="D7" s="132"/>
      <c r="E7" s="132"/>
      <c r="F7" s="132"/>
      <c r="G7" s="276">
        <f>F7-2</f>
        <v>-2</v>
      </c>
      <c r="H7" s="133"/>
      <c r="I7" s="777">
        <f t="shared" ref="I7:I16" si="0">G7*H7</f>
        <v>0</v>
      </c>
    </row>
    <row r="8" spans="1:9" x14ac:dyDescent="0.2">
      <c r="A8" s="198"/>
      <c r="B8" s="134"/>
      <c r="C8" s="134"/>
      <c r="D8" s="134"/>
      <c r="E8" s="134"/>
      <c r="F8" s="134"/>
      <c r="G8" s="276">
        <f t="shared" ref="G8:G16" si="1">F8-2</f>
        <v>-2</v>
      </c>
      <c r="H8" s="135"/>
      <c r="I8" s="778">
        <f t="shared" si="0"/>
        <v>0</v>
      </c>
    </row>
    <row r="9" spans="1:9" x14ac:dyDescent="0.2">
      <c r="A9" s="198"/>
      <c r="B9" s="134"/>
      <c r="C9" s="134"/>
      <c r="D9" s="134"/>
      <c r="E9" s="134"/>
      <c r="F9" s="134"/>
      <c r="G9" s="276">
        <f t="shared" si="1"/>
        <v>-2</v>
      </c>
      <c r="H9" s="135"/>
      <c r="I9" s="778">
        <f t="shared" si="0"/>
        <v>0</v>
      </c>
    </row>
    <row r="10" spans="1:9" x14ac:dyDescent="0.2">
      <c r="A10" s="198"/>
      <c r="B10" s="134"/>
      <c r="C10" s="134"/>
      <c r="D10" s="134"/>
      <c r="E10" s="134"/>
      <c r="F10" s="134"/>
      <c r="G10" s="276">
        <f t="shared" si="1"/>
        <v>-2</v>
      </c>
      <c r="H10" s="135"/>
      <c r="I10" s="778">
        <f t="shared" si="0"/>
        <v>0</v>
      </c>
    </row>
    <row r="11" spans="1:9" x14ac:dyDescent="0.2">
      <c r="A11" s="198"/>
      <c r="B11" s="134"/>
      <c r="C11" s="134"/>
      <c r="D11" s="134"/>
      <c r="E11" s="134"/>
      <c r="F11" s="134"/>
      <c r="G11" s="276">
        <f t="shared" si="1"/>
        <v>-2</v>
      </c>
      <c r="H11" s="135"/>
      <c r="I11" s="778">
        <f t="shared" si="0"/>
        <v>0</v>
      </c>
    </row>
    <row r="12" spans="1:9" x14ac:dyDescent="0.2">
      <c r="A12" s="198"/>
      <c r="B12" s="134"/>
      <c r="C12" s="134"/>
      <c r="D12" s="134"/>
      <c r="E12" s="134"/>
      <c r="F12" s="134"/>
      <c r="G12" s="276">
        <f t="shared" si="1"/>
        <v>-2</v>
      </c>
      <c r="H12" s="135"/>
      <c r="I12" s="778">
        <f t="shared" si="0"/>
        <v>0</v>
      </c>
    </row>
    <row r="13" spans="1:9" x14ac:dyDescent="0.2">
      <c r="A13" s="198"/>
      <c r="B13" s="134"/>
      <c r="C13" s="134"/>
      <c r="D13" s="134"/>
      <c r="E13" s="134"/>
      <c r="F13" s="134"/>
      <c r="G13" s="276">
        <f t="shared" si="1"/>
        <v>-2</v>
      </c>
      <c r="H13" s="135"/>
      <c r="I13" s="778">
        <f t="shared" si="0"/>
        <v>0</v>
      </c>
    </row>
    <row r="14" spans="1:9" x14ac:dyDescent="0.2">
      <c r="A14" s="198"/>
      <c r="B14" s="134"/>
      <c r="C14" s="134"/>
      <c r="D14" s="134"/>
      <c r="E14" s="134"/>
      <c r="F14" s="134"/>
      <c r="G14" s="276">
        <f t="shared" si="1"/>
        <v>-2</v>
      </c>
      <c r="H14" s="135"/>
      <c r="I14" s="778">
        <f t="shared" si="0"/>
        <v>0</v>
      </c>
    </row>
    <row r="15" spans="1:9" x14ac:dyDescent="0.2">
      <c r="A15" s="198"/>
      <c r="B15" s="134"/>
      <c r="C15" s="134"/>
      <c r="D15" s="134"/>
      <c r="E15" s="134"/>
      <c r="F15" s="134"/>
      <c r="G15" s="276">
        <f t="shared" si="1"/>
        <v>-2</v>
      </c>
      <c r="H15" s="135"/>
      <c r="I15" s="778">
        <f t="shared" si="0"/>
        <v>0</v>
      </c>
    </row>
    <row r="16" spans="1:9" ht="15.75" thickBot="1" x14ac:dyDescent="0.25">
      <c r="A16" s="199"/>
      <c r="B16" s="136"/>
      <c r="C16" s="136"/>
      <c r="D16" s="136"/>
      <c r="E16" s="136"/>
      <c r="F16" s="136"/>
      <c r="G16" s="276">
        <f t="shared" si="1"/>
        <v>-2</v>
      </c>
      <c r="H16" s="137"/>
      <c r="I16" s="812">
        <f t="shared" si="0"/>
        <v>0</v>
      </c>
    </row>
    <row r="17" spans="1:9" x14ac:dyDescent="0.2">
      <c r="A17" s="194"/>
      <c r="B17" s="138"/>
      <c r="C17" s="138"/>
      <c r="D17" s="138"/>
      <c r="E17" s="138"/>
      <c r="F17" s="138"/>
      <c r="G17" s="138"/>
      <c r="H17" s="139" t="s">
        <v>183</v>
      </c>
      <c r="I17" s="813">
        <f>SUM(I7:I16)</f>
        <v>0</v>
      </c>
    </row>
    <row r="18" spans="1:9" ht="15.75" thickBot="1" x14ac:dyDescent="0.25">
      <c r="A18" s="204"/>
      <c r="B18" s="201"/>
      <c r="C18" s="201"/>
      <c r="D18" s="201"/>
      <c r="E18" s="201"/>
      <c r="F18" s="201"/>
      <c r="G18" s="201"/>
      <c r="H18" s="404" t="s">
        <v>304</v>
      </c>
      <c r="I18" s="814"/>
    </row>
    <row r="19" spans="1:9" ht="15.75" thickTop="1" x14ac:dyDescent="0.2">
      <c r="A19" s="200" t="s">
        <v>50</v>
      </c>
      <c r="B19" s="184"/>
      <c r="C19" s="184"/>
      <c r="D19" s="184"/>
      <c r="E19" s="184"/>
      <c r="F19" s="184"/>
      <c r="G19" s="184"/>
      <c r="H19" s="184"/>
      <c r="I19" s="815"/>
    </row>
    <row r="20" spans="1:9" x14ac:dyDescent="0.2">
      <c r="A20" s="149" t="s">
        <v>51</v>
      </c>
      <c r="B20" s="141" t="s">
        <v>52</v>
      </c>
      <c r="C20" s="141"/>
      <c r="D20" s="141"/>
      <c r="E20" s="46"/>
      <c r="F20" s="46"/>
      <c r="G20" s="141" t="s">
        <v>53</v>
      </c>
      <c r="H20" s="46"/>
      <c r="I20" s="786"/>
    </row>
    <row r="21" spans="1:9" x14ac:dyDescent="0.2">
      <c r="A21" s="149" t="s">
        <v>35</v>
      </c>
      <c r="B21" s="141" t="s">
        <v>52</v>
      </c>
      <c r="C21" s="142"/>
      <c r="D21" s="142"/>
      <c r="E21" s="143"/>
      <c r="F21" s="46"/>
      <c r="G21" s="141" t="s">
        <v>53</v>
      </c>
      <c r="H21" s="143"/>
      <c r="I21" s="816"/>
    </row>
    <row r="22" spans="1:9" x14ac:dyDescent="0.2">
      <c r="A22" s="149" t="s">
        <v>37</v>
      </c>
      <c r="B22" s="141" t="s">
        <v>52</v>
      </c>
      <c r="C22" s="141"/>
      <c r="D22" s="141"/>
      <c r="E22" s="46"/>
      <c r="F22" s="46"/>
      <c r="G22" s="141" t="s">
        <v>53</v>
      </c>
      <c r="H22" s="46"/>
      <c r="I22" s="786"/>
    </row>
    <row r="23" spans="1:9" ht="45" x14ac:dyDescent="0.2">
      <c r="A23" s="833" t="s">
        <v>3</v>
      </c>
      <c r="B23" s="831" t="s">
        <v>39</v>
      </c>
      <c r="C23" s="831" t="s">
        <v>22</v>
      </c>
      <c r="D23" s="831" t="s">
        <v>54</v>
      </c>
      <c r="E23" s="831" t="s">
        <v>55</v>
      </c>
      <c r="F23" s="831" t="s">
        <v>184</v>
      </c>
      <c r="G23" s="831" t="s">
        <v>56</v>
      </c>
      <c r="H23" s="831" t="s">
        <v>376</v>
      </c>
      <c r="I23" s="832" t="s">
        <v>42</v>
      </c>
    </row>
    <row r="24" spans="1:9" x14ac:dyDescent="0.2">
      <c r="A24" s="197"/>
      <c r="B24" s="132"/>
      <c r="C24" s="132"/>
      <c r="D24" s="132"/>
      <c r="E24" s="132"/>
      <c r="F24" s="132"/>
      <c r="G24" s="132"/>
      <c r="H24" s="133"/>
      <c r="I24" s="777">
        <f>G24*H24+F24</f>
        <v>0</v>
      </c>
    </row>
    <row r="25" spans="1:9" x14ac:dyDescent="0.2">
      <c r="A25" s="198"/>
      <c r="B25" s="134"/>
      <c r="C25" s="134"/>
      <c r="D25" s="134"/>
      <c r="E25" s="134"/>
      <c r="F25" s="134"/>
      <c r="G25" s="134"/>
      <c r="H25" s="135"/>
      <c r="I25" s="777">
        <f t="shared" ref="I25:I33" si="2">G25*H25+F25</f>
        <v>0</v>
      </c>
    </row>
    <row r="26" spans="1:9" x14ac:dyDescent="0.2">
      <c r="A26" s="198"/>
      <c r="B26" s="134"/>
      <c r="C26" s="134"/>
      <c r="D26" s="134"/>
      <c r="E26" s="134"/>
      <c r="F26" s="134"/>
      <c r="G26" s="134"/>
      <c r="H26" s="135"/>
      <c r="I26" s="777">
        <f t="shared" si="2"/>
        <v>0</v>
      </c>
    </row>
    <row r="27" spans="1:9" x14ac:dyDescent="0.2">
      <c r="A27" s="198"/>
      <c r="B27" s="134"/>
      <c r="C27" s="134"/>
      <c r="D27" s="134"/>
      <c r="E27" s="134"/>
      <c r="F27" s="134"/>
      <c r="G27" s="134"/>
      <c r="H27" s="135"/>
      <c r="I27" s="777">
        <f t="shared" si="2"/>
        <v>0</v>
      </c>
    </row>
    <row r="28" spans="1:9" x14ac:dyDescent="0.2">
      <c r="A28" s="198"/>
      <c r="B28" s="134"/>
      <c r="C28" s="134"/>
      <c r="D28" s="134"/>
      <c r="E28" s="134"/>
      <c r="F28" s="134"/>
      <c r="G28" s="134"/>
      <c r="H28" s="135"/>
      <c r="I28" s="777">
        <f t="shared" si="2"/>
        <v>0</v>
      </c>
    </row>
    <row r="29" spans="1:9" x14ac:dyDescent="0.2">
      <c r="A29" s="198"/>
      <c r="B29" s="134"/>
      <c r="C29" s="134"/>
      <c r="D29" s="134"/>
      <c r="E29" s="134"/>
      <c r="F29" s="134"/>
      <c r="G29" s="134"/>
      <c r="H29" s="135"/>
      <c r="I29" s="777">
        <f t="shared" si="2"/>
        <v>0</v>
      </c>
    </row>
    <row r="30" spans="1:9" ht="15.75" customHeight="1" x14ac:dyDescent="0.2">
      <c r="A30" s="198"/>
      <c r="B30" s="134"/>
      <c r="C30" s="134"/>
      <c r="D30" s="134"/>
      <c r="E30" s="134"/>
      <c r="F30" s="134"/>
      <c r="G30" s="134"/>
      <c r="H30" s="135"/>
      <c r="I30" s="777">
        <f t="shared" si="2"/>
        <v>0</v>
      </c>
    </row>
    <row r="31" spans="1:9" x14ac:dyDescent="0.2">
      <c r="A31" s="198"/>
      <c r="B31" s="134"/>
      <c r="C31" s="134"/>
      <c r="D31" s="134"/>
      <c r="E31" s="134"/>
      <c r="F31" s="134"/>
      <c r="G31" s="134"/>
      <c r="H31" s="135"/>
      <c r="I31" s="777">
        <f t="shared" si="2"/>
        <v>0</v>
      </c>
    </row>
    <row r="32" spans="1:9" x14ac:dyDescent="0.2">
      <c r="A32" s="198"/>
      <c r="B32" s="134"/>
      <c r="C32" s="134"/>
      <c r="D32" s="134"/>
      <c r="E32" s="134"/>
      <c r="F32" s="134"/>
      <c r="G32" s="134"/>
      <c r="H32" s="135"/>
      <c r="I32" s="777">
        <f t="shared" si="2"/>
        <v>0</v>
      </c>
    </row>
    <row r="33" spans="1:9" x14ac:dyDescent="0.2">
      <c r="A33" s="199"/>
      <c r="B33" s="136"/>
      <c r="C33" s="136"/>
      <c r="D33" s="136"/>
      <c r="E33" s="136"/>
      <c r="F33" s="136"/>
      <c r="G33" s="136"/>
      <c r="H33" s="137"/>
      <c r="I33" s="817">
        <f t="shared" si="2"/>
        <v>0</v>
      </c>
    </row>
    <row r="34" spans="1:9" x14ac:dyDescent="0.2">
      <c r="A34" s="194"/>
      <c r="B34" s="138"/>
      <c r="C34" s="138"/>
      <c r="D34" s="138"/>
      <c r="E34" s="138"/>
      <c r="F34" s="138"/>
      <c r="G34" s="138"/>
      <c r="H34" s="139" t="s">
        <v>57</v>
      </c>
      <c r="I34" s="779">
        <f>SUM(I24:I33)</f>
        <v>0</v>
      </c>
    </row>
    <row r="35" spans="1:9" ht="15.75" thickBot="1" x14ac:dyDescent="0.25">
      <c r="A35" s="149"/>
      <c r="B35" s="144"/>
      <c r="C35" s="144"/>
      <c r="D35" s="144"/>
      <c r="E35" s="144"/>
      <c r="F35" s="144"/>
      <c r="G35" s="144"/>
      <c r="H35" s="404" t="s">
        <v>304</v>
      </c>
      <c r="I35" s="814"/>
    </row>
    <row r="36" spans="1:9" ht="15.75" thickTop="1" x14ac:dyDescent="0.2">
      <c r="A36" s="191" t="s">
        <v>58</v>
      </c>
      <c r="B36" s="130"/>
      <c r="C36" s="130"/>
      <c r="D36" s="130"/>
      <c r="E36" s="130"/>
      <c r="F36" s="130"/>
      <c r="G36" s="130"/>
      <c r="H36" s="130"/>
      <c r="I36" s="818"/>
    </row>
    <row r="37" spans="1:9" ht="30" x14ac:dyDescent="0.2">
      <c r="A37" s="833" t="s">
        <v>3</v>
      </c>
      <c r="B37" s="773" t="s">
        <v>39</v>
      </c>
      <c r="C37" s="829" t="s">
        <v>22</v>
      </c>
      <c r="D37" s="831" t="s">
        <v>59</v>
      </c>
      <c r="E37" s="831" t="s">
        <v>60</v>
      </c>
      <c r="F37" s="831"/>
      <c r="G37" s="831" t="s">
        <v>4</v>
      </c>
      <c r="H37" s="831" t="s">
        <v>9</v>
      </c>
      <c r="I37" s="832" t="s">
        <v>42</v>
      </c>
    </row>
    <row r="38" spans="1:9" x14ac:dyDescent="0.2">
      <c r="A38" s="197"/>
      <c r="B38" s="132"/>
      <c r="C38" s="132"/>
      <c r="D38" s="132"/>
      <c r="E38" s="132"/>
      <c r="F38" s="132"/>
      <c r="G38" s="132"/>
      <c r="H38" s="132"/>
      <c r="I38" s="819"/>
    </row>
    <row r="39" spans="1:9" x14ac:dyDescent="0.2">
      <c r="A39" s="198"/>
      <c r="B39" s="134"/>
      <c r="C39" s="134"/>
      <c r="D39" s="134"/>
      <c r="E39" s="134"/>
      <c r="F39" s="134"/>
      <c r="G39" s="134"/>
      <c r="H39" s="134"/>
      <c r="I39" s="820"/>
    </row>
    <row r="40" spans="1:9" x14ac:dyDescent="0.2">
      <c r="A40" s="198"/>
      <c r="B40" s="134"/>
      <c r="C40" s="134"/>
      <c r="D40" s="134"/>
      <c r="E40" s="134"/>
      <c r="F40" s="134"/>
      <c r="G40" s="134"/>
      <c r="H40" s="134"/>
      <c r="I40" s="820"/>
    </row>
    <row r="41" spans="1:9" x14ac:dyDescent="0.2">
      <c r="A41" s="198"/>
      <c r="B41" s="134"/>
      <c r="C41" s="134"/>
      <c r="D41" s="134"/>
      <c r="E41" s="134"/>
      <c r="F41" s="134"/>
      <c r="G41" s="134"/>
      <c r="H41" s="134"/>
      <c r="I41" s="820"/>
    </row>
    <row r="42" spans="1:9" x14ac:dyDescent="0.2">
      <c r="A42" s="198"/>
      <c r="B42" s="134"/>
      <c r="C42" s="134"/>
      <c r="D42" s="134"/>
      <c r="E42" s="134"/>
      <c r="F42" s="134"/>
      <c r="G42" s="134"/>
      <c r="H42" s="134"/>
      <c r="I42" s="820"/>
    </row>
    <row r="43" spans="1:9" x14ac:dyDescent="0.2">
      <c r="A43" s="198"/>
      <c r="B43" s="134"/>
      <c r="C43" s="134"/>
      <c r="D43" s="134"/>
      <c r="E43" s="134"/>
      <c r="F43" s="134"/>
      <c r="G43" s="134"/>
      <c r="H43" s="134"/>
      <c r="I43" s="820"/>
    </row>
    <row r="44" spans="1:9" x14ac:dyDescent="0.2">
      <c r="A44" s="198"/>
      <c r="B44" s="134"/>
      <c r="C44" s="134"/>
      <c r="D44" s="134"/>
      <c r="E44" s="134"/>
      <c r="F44" s="134"/>
      <c r="G44" s="134"/>
      <c r="H44" s="134"/>
      <c r="I44" s="820"/>
    </row>
    <row r="45" spans="1:9" ht="15.75" thickBot="1" x14ac:dyDescent="0.25">
      <c r="A45" s="199"/>
      <c r="B45" s="136"/>
      <c r="C45" s="136"/>
      <c r="D45" s="136"/>
      <c r="E45" s="136"/>
      <c r="F45" s="136"/>
      <c r="G45" s="136"/>
      <c r="H45" s="136"/>
      <c r="I45" s="821"/>
    </row>
    <row r="46" spans="1:9" x14ac:dyDescent="0.2">
      <c r="A46" s="194"/>
      <c r="B46" s="138"/>
      <c r="C46" s="138"/>
      <c r="D46" s="138"/>
      <c r="E46" s="138"/>
      <c r="F46" s="138"/>
      <c r="G46" s="138"/>
      <c r="H46" s="139" t="s">
        <v>61</v>
      </c>
      <c r="I46" s="779">
        <f>SUM(I38:I45)</f>
        <v>0</v>
      </c>
    </row>
    <row r="47" spans="1:9" ht="15.75" thickBot="1" x14ac:dyDescent="0.25">
      <c r="A47" s="205"/>
      <c r="B47" s="46"/>
      <c r="C47" s="46"/>
      <c r="D47" s="46"/>
      <c r="E47" s="46"/>
      <c r="F47" s="46"/>
      <c r="G47" s="46"/>
      <c r="H47" s="404" t="s">
        <v>304</v>
      </c>
      <c r="I47" s="814"/>
    </row>
    <row r="48" spans="1:9" ht="15.75" thickTop="1" x14ac:dyDescent="0.2">
      <c r="A48" s="191" t="s">
        <v>62</v>
      </c>
      <c r="B48" s="130"/>
      <c r="C48" s="130"/>
      <c r="D48" s="130"/>
      <c r="E48" s="130"/>
      <c r="F48" s="130"/>
      <c r="G48" s="130"/>
      <c r="H48" s="130"/>
      <c r="I48" s="818"/>
    </row>
    <row r="49" spans="1:9" ht="30" x14ac:dyDescent="0.2">
      <c r="A49" s="828" t="s">
        <v>3</v>
      </c>
      <c r="B49" s="773" t="s">
        <v>39</v>
      </c>
      <c r="C49" s="829" t="s">
        <v>22</v>
      </c>
      <c r="D49" s="830" t="s">
        <v>47</v>
      </c>
      <c r="E49" s="830" t="s">
        <v>48</v>
      </c>
      <c r="F49" s="830"/>
      <c r="G49" s="831" t="s">
        <v>63</v>
      </c>
      <c r="H49" s="831" t="s">
        <v>64</v>
      </c>
      <c r="I49" s="832" t="s">
        <v>42</v>
      </c>
    </row>
    <row r="50" spans="1:9" x14ac:dyDescent="0.2">
      <c r="A50" s="206"/>
      <c r="B50" s="145"/>
      <c r="C50" s="145"/>
      <c r="D50" s="132"/>
      <c r="E50" s="132"/>
      <c r="F50" s="132"/>
      <c r="G50" s="132"/>
      <c r="H50" s="825"/>
      <c r="I50" s="822"/>
    </row>
    <row r="51" spans="1:9" x14ac:dyDescent="0.2">
      <c r="A51" s="146"/>
      <c r="B51" s="147"/>
      <c r="C51" s="147"/>
      <c r="D51" s="134"/>
      <c r="E51" s="134"/>
      <c r="F51" s="134"/>
      <c r="G51" s="134"/>
      <c r="H51" s="826"/>
      <c r="I51" s="820"/>
    </row>
    <row r="52" spans="1:9" x14ac:dyDescent="0.2">
      <c r="A52" s="198"/>
      <c r="B52" s="147"/>
      <c r="C52" s="147"/>
      <c r="D52" s="134"/>
      <c r="E52" s="134"/>
      <c r="F52" s="134"/>
      <c r="G52" s="134"/>
      <c r="H52" s="826"/>
      <c r="I52" s="820"/>
    </row>
    <row r="53" spans="1:9" x14ac:dyDescent="0.2">
      <c r="A53" s="198"/>
      <c r="B53" s="147"/>
      <c r="C53" s="147"/>
      <c r="D53" s="134"/>
      <c r="E53" s="134"/>
      <c r="F53" s="134"/>
      <c r="G53" s="134"/>
      <c r="H53" s="826"/>
      <c r="I53" s="820"/>
    </row>
    <row r="54" spans="1:9" x14ac:dyDescent="0.2">
      <c r="A54" s="198"/>
      <c r="B54" s="147"/>
      <c r="C54" s="147"/>
      <c r="D54" s="134"/>
      <c r="E54" s="134"/>
      <c r="F54" s="134"/>
      <c r="G54" s="134"/>
      <c r="H54" s="826"/>
      <c r="I54" s="820"/>
    </row>
    <row r="55" spans="1:9" x14ac:dyDescent="0.2">
      <c r="A55" s="198"/>
      <c r="B55" s="147"/>
      <c r="C55" s="147"/>
      <c r="D55" s="134"/>
      <c r="E55" s="134"/>
      <c r="F55" s="134"/>
      <c r="G55" s="134"/>
      <c r="H55" s="826"/>
      <c r="I55" s="820"/>
    </row>
    <row r="56" spans="1:9" ht="15.75" thickBot="1" x14ac:dyDescent="0.25">
      <c r="A56" s="199"/>
      <c r="B56" s="148"/>
      <c r="C56" s="148"/>
      <c r="D56" s="136"/>
      <c r="E56" s="136"/>
      <c r="F56" s="136"/>
      <c r="G56" s="136"/>
      <c r="H56" s="827"/>
      <c r="I56" s="821"/>
    </row>
    <row r="57" spans="1:9" x14ac:dyDescent="0.2">
      <c r="A57" s="194"/>
      <c r="B57" s="138"/>
      <c r="C57" s="138"/>
      <c r="D57" s="138"/>
      <c r="E57" s="138"/>
      <c r="F57" s="138"/>
      <c r="G57" s="138"/>
      <c r="H57" s="139" t="s">
        <v>65</v>
      </c>
      <c r="I57" s="779">
        <f>SUM(I50:I56)</f>
        <v>0</v>
      </c>
    </row>
    <row r="58" spans="1:9" ht="15.75" thickBot="1" x14ac:dyDescent="0.25">
      <c r="A58" s="149"/>
      <c r="B58" s="144"/>
      <c r="C58" s="144"/>
      <c r="D58" s="144"/>
      <c r="E58" s="144"/>
      <c r="F58" s="144"/>
      <c r="G58" s="144"/>
      <c r="H58" s="404" t="s">
        <v>304</v>
      </c>
      <c r="I58" s="814"/>
    </row>
    <row r="59" spans="1:9" ht="16.5" thickTop="1" thickBot="1" x14ac:dyDescent="0.25">
      <c r="A59" s="149"/>
      <c r="B59" s="150"/>
      <c r="C59" s="150"/>
      <c r="D59" s="150"/>
      <c r="E59" s="150"/>
      <c r="F59" s="150"/>
      <c r="G59" s="150"/>
      <c r="H59" s="151"/>
      <c r="I59" s="786"/>
    </row>
    <row r="60" spans="1:9" ht="15.75" thickTop="1" x14ac:dyDescent="0.2">
      <c r="A60" s="152"/>
      <c r="B60" s="153"/>
      <c r="C60" s="153"/>
      <c r="D60" s="153"/>
      <c r="E60" s="153"/>
      <c r="F60" s="153"/>
      <c r="G60" s="153"/>
      <c r="H60" s="154" t="s">
        <v>185</v>
      </c>
      <c r="I60" s="823">
        <f>I46+I57+I34</f>
        <v>0</v>
      </c>
    </row>
    <row r="61" spans="1:9" ht="15.75" thickBot="1" x14ac:dyDescent="0.25">
      <c r="A61" s="155"/>
      <c r="B61" s="150"/>
      <c r="C61" s="150"/>
      <c r="D61" s="150"/>
      <c r="E61" s="150"/>
      <c r="F61" s="150"/>
      <c r="G61" s="150"/>
      <c r="H61" s="405" t="s">
        <v>304</v>
      </c>
      <c r="I61" s="824">
        <f>I18+I35+I47+I58</f>
        <v>0</v>
      </c>
    </row>
    <row r="62" spans="1:9" ht="15.75" thickTop="1" x14ac:dyDescent="0.2">
      <c r="A62" s="153"/>
      <c r="B62" s="153"/>
      <c r="C62" s="153"/>
      <c r="D62" s="153"/>
      <c r="E62" s="153"/>
      <c r="F62" s="153"/>
      <c r="G62" s="153"/>
      <c r="H62" s="154"/>
      <c r="I62" s="673"/>
    </row>
    <row r="63" spans="1:9" x14ac:dyDescent="0.2">
      <c r="I63" s="422"/>
    </row>
    <row r="64" spans="1:9" x14ac:dyDescent="0.2">
      <c r="I64" s="422"/>
    </row>
  </sheetData>
  <mergeCells count="2">
    <mergeCell ref="A3:B3"/>
    <mergeCell ref="D3:E3"/>
  </mergeCells>
  <phoneticPr fontId="34" type="noConversion"/>
  <printOptions horizontalCentered="1"/>
  <pageMargins left="0.55118110236220474" right="0.55118110236220474" top="0.78740157480314965" bottom="0.78740157480314965" header="0.51181102362204722" footer="0.51181102362204722"/>
  <pageSetup paperSize="9" scale="71" orientation="portrait" horizontalDpi="300" verticalDpi="300" r:id="rId1"/>
  <headerFooter alignWithMargins="0">
    <oddFooter>&amp;L&amp;8&amp;F (Rev 1 of 310805)&amp;C&amp;8&amp;A&amp;R&amp;8PRINT DATE: &amp;D</oddFooter>
  </headerFooter>
  <rowBreaks count="1" manualBreakCount="1">
    <brk id="6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0"/>
  <sheetViews>
    <sheetView view="pageBreakPreview" zoomScale="75" zoomScaleNormal="75" zoomScaleSheetLayoutView="75" workbookViewId="0"/>
  </sheetViews>
  <sheetFormatPr defaultRowHeight="15" x14ac:dyDescent="0.2"/>
  <cols>
    <col min="1" max="1" width="15.5546875" customWidth="1"/>
    <col min="2" max="2" width="22.6640625" customWidth="1"/>
    <col min="9" max="9" width="9.77734375" bestFit="1" customWidth="1"/>
  </cols>
  <sheetData>
    <row r="1" spans="1:9" ht="18.75" thickTop="1" x14ac:dyDescent="0.2">
      <c r="A1" s="1349" t="s">
        <v>66</v>
      </c>
      <c r="B1" s="124"/>
      <c r="C1" s="124"/>
      <c r="D1" s="124"/>
      <c r="E1" s="124"/>
      <c r="F1" s="124"/>
      <c r="G1" s="124"/>
      <c r="H1" s="124"/>
      <c r="I1" s="125"/>
    </row>
    <row r="2" spans="1:9" ht="15.75" x14ac:dyDescent="0.2">
      <c r="A2" s="186" t="s">
        <v>186</v>
      </c>
      <c r="B2" s="187"/>
      <c r="C2" s="187"/>
      <c r="D2" s="46"/>
      <c r="E2" s="275" t="s">
        <v>188</v>
      </c>
      <c r="F2" s="187"/>
      <c r="G2" s="187"/>
      <c r="H2" s="187"/>
      <c r="I2" s="188"/>
    </row>
    <row r="3" spans="1:9" x14ac:dyDescent="0.2">
      <c r="A3" s="1724" t="s">
        <v>29</v>
      </c>
      <c r="B3" s="1725"/>
      <c r="C3" s="1725"/>
      <c r="D3" s="1346">
        <f>'Input Data'!$D$29</f>
        <v>0</v>
      </c>
      <c r="E3" s="1726" t="s">
        <v>243</v>
      </c>
      <c r="F3" s="1726"/>
      <c r="G3" s="403">
        <f>'Input Data'!D7</f>
        <v>0</v>
      </c>
      <c r="H3" s="46"/>
      <c r="I3" s="16"/>
    </row>
    <row r="4" spans="1:9" ht="15.75" thickBot="1" x14ac:dyDescent="0.25">
      <c r="A4" s="178"/>
      <c r="B4" s="156"/>
      <c r="C4" s="156"/>
      <c r="D4" s="156"/>
      <c r="E4" s="156"/>
      <c r="F4" s="156"/>
      <c r="G4" s="156"/>
      <c r="H4" s="156"/>
      <c r="I4" s="157"/>
    </row>
    <row r="5" spans="1:9" ht="15.75" thickTop="1" x14ac:dyDescent="0.2">
      <c r="A5" s="189"/>
      <c r="B5" s="129"/>
      <c r="C5" s="129"/>
      <c r="D5" s="129"/>
      <c r="E5" s="129"/>
      <c r="F5" s="129"/>
      <c r="G5" s="129"/>
      <c r="H5" s="129"/>
      <c r="I5" s="190"/>
    </row>
    <row r="6" spans="1:9" ht="15.75" x14ac:dyDescent="0.2">
      <c r="A6" s="426" t="s">
        <v>13</v>
      </c>
      <c r="B6" s="140"/>
      <c r="C6" s="140"/>
      <c r="D6" s="140"/>
      <c r="E6" s="140"/>
      <c r="F6" s="140"/>
      <c r="G6" s="140"/>
      <c r="H6" s="140"/>
      <c r="I6" s="192"/>
    </row>
    <row r="7" spans="1:9" ht="30" x14ac:dyDescent="0.2">
      <c r="A7" s="849" t="s">
        <v>3</v>
      </c>
      <c r="B7" s="850" t="s">
        <v>67</v>
      </c>
      <c r="C7" s="850"/>
      <c r="D7" s="850"/>
      <c r="E7" s="850"/>
      <c r="F7" s="851"/>
      <c r="G7" s="830" t="s">
        <v>15</v>
      </c>
      <c r="H7" s="830" t="s">
        <v>376</v>
      </c>
      <c r="I7" s="834" t="s">
        <v>42</v>
      </c>
    </row>
    <row r="8" spans="1:9" x14ac:dyDescent="0.2">
      <c r="A8" s="858"/>
      <c r="B8" s="690"/>
      <c r="C8" s="690"/>
      <c r="D8" s="690"/>
      <c r="E8" s="690"/>
      <c r="F8" s="689"/>
      <c r="G8" s="166"/>
      <c r="H8" s="839"/>
      <c r="I8" s="835">
        <f t="shared" ref="I8:I14" si="0">G8*H8</f>
        <v>0</v>
      </c>
    </row>
    <row r="9" spans="1:9" x14ac:dyDescent="0.2">
      <c r="A9" s="860"/>
      <c r="B9" s="861"/>
      <c r="C9" s="861"/>
      <c r="D9" s="861"/>
      <c r="E9" s="861"/>
      <c r="F9" s="862"/>
      <c r="G9" s="134"/>
      <c r="H9" s="840"/>
      <c r="I9" s="778">
        <f t="shared" si="0"/>
        <v>0</v>
      </c>
    </row>
    <row r="10" spans="1:9" x14ac:dyDescent="0.2">
      <c r="A10" s="860"/>
      <c r="B10" s="861"/>
      <c r="C10" s="861"/>
      <c r="D10" s="861"/>
      <c r="E10" s="861"/>
      <c r="F10" s="862"/>
      <c r="G10" s="134"/>
      <c r="H10" s="840"/>
      <c r="I10" s="778">
        <f t="shared" si="0"/>
        <v>0</v>
      </c>
    </row>
    <row r="11" spans="1:9" x14ac:dyDescent="0.2">
      <c r="A11" s="860"/>
      <c r="B11" s="861"/>
      <c r="C11" s="861"/>
      <c r="D11" s="861"/>
      <c r="E11" s="861"/>
      <c r="F11" s="862"/>
      <c r="G11" s="134"/>
      <c r="H11" s="840"/>
      <c r="I11" s="778">
        <f t="shared" si="0"/>
        <v>0</v>
      </c>
    </row>
    <row r="12" spans="1:9" x14ac:dyDescent="0.2">
      <c r="A12" s="860"/>
      <c r="B12" s="861"/>
      <c r="C12" s="861"/>
      <c r="D12" s="861"/>
      <c r="E12" s="861"/>
      <c r="F12" s="862"/>
      <c r="G12" s="134"/>
      <c r="H12" s="840"/>
      <c r="I12" s="778">
        <f t="shared" si="0"/>
        <v>0</v>
      </c>
    </row>
    <row r="13" spans="1:9" x14ac:dyDescent="0.2">
      <c r="A13" s="860"/>
      <c r="B13" s="861"/>
      <c r="C13" s="861"/>
      <c r="D13" s="861"/>
      <c r="E13" s="861"/>
      <c r="F13" s="862"/>
      <c r="G13" s="134"/>
      <c r="H13" s="840"/>
      <c r="I13" s="778">
        <f t="shared" si="0"/>
        <v>0</v>
      </c>
    </row>
    <row r="14" spans="1:9" ht="15.75" thickBot="1" x14ac:dyDescent="0.25">
      <c r="A14" s="863"/>
      <c r="B14" s="864"/>
      <c r="C14" s="864"/>
      <c r="D14" s="864"/>
      <c r="E14" s="864"/>
      <c r="F14" s="865"/>
      <c r="G14" s="136"/>
      <c r="H14" s="841"/>
      <c r="I14" s="812">
        <f t="shared" si="0"/>
        <v>0</v>
      </c>
    </row>
    <row r="15" spans="1:9" x14ac:dyDescent="0.2">
      <c r="A15" s="194"/>
      <c r="B15" s="138"/>
      <c r="C15" s="138"/>
      <c r="D15" s="138"/>
      <c r="E15" s="138"/>
      <c r="F15" s="138"/>
      <c r="G15" s="138"/>
      <c r="H15" s="842" t="s">
        <v>68</v>
      </c>
      <c r="I15" s="779">
        <f>SUM(I8:I14)</f>
        <v>0</v>
      </c>
    </row>
    <row r="16" spans="1:9" ht="15.75" thickBot="1" x14ac:dyDescent="0.25">
      <c r="A16" s="149"/>
      <c r="B16" s="144"/>
      <c r="C16" s="144"/>
      <c r="D16" s="144"/>
      <c r="E16" s="144"/>
      <c r="F16" s="144"/>
      <c r="G16" s="144"/>
      <c r="H16" s="843" t="s">
        <v>304</v>
      </c>
      <c r="I16" s="780"/>
    </row>
    <row r="17" spans="1:9" ht="16.5" thickTop="1" x14ac:dyDescent="0.2">
      <c r="A17" s="426" t="s">
        <v>14</v>
      </c>
      <c r="B17" s="423"/>
      <c r="C17" s="423"/>
      <c r="D17" s="423"/>
      <c r="E17" s="423"/>
      <c r="F17" s="423"/>
      <c r="G17" s="423"/>
      <c r="H17" s="844"/>
      <c r="I17" s="818"/>
    </row>
    <row r="18" spans="1:9" ht="30" x14ac:dyDescent="0.2">
      <c r="A18" s="849" t="s">
        <v>3</v>
      </c>
      <c r="B18" s="850" t="s">
        <v>67</v>
      </c>
      <c r="C18" s="850"/>
      <c r="D18" s="850"/>
      <c r="E18" s="850"/>
      <c r="F18" s="830" t="s">
        <v>15</v>
      </c>
      <c r="G18" s="830" t="s">
        <v>69</v>
      </c>
      <c r="H18" s="847" t="s">
        <v>376</v>
      </c>
      <c r="I18" s="832" t="s">
        <v>42</v>
      </c>
    </row>
    <row r="19" spans="1:9" x14ac:dyDescent="0.2">
      <c r="A19" s="858"/>
      <c r="B19" s="690"/>
      <c r="C19" s="690"/>
      <c r="D19" s="690"/>
      <c r="E19" s="689"/>
      <c r="F19" s="132"/>
      <c r="G19" s="132"/>
      <c r="H19" s="845"/>
      <c r="I19" s="777">
        <f t="shared" ref="I19:I27" si="1">F19*G19*H19</f>
        <v>0</v>
      </c>
    </row>
    <row r="20" spans="1:9" x14ac:dyDescent="0.2">
      <c r="A20" s="198"/>
      <c r="B20" s="162"/>
      <c r="C20" s="162"/>
      <c r="D20" s="162"/>
      <c r="E20" s="159"/>
      <c r="F20" s="134"/>
      <c r="G20" s="134"/>
      <c r="H20" s="840"/>
      <c r="I20" s="778">
        <f t="shared" si="1"/>
        <v>0</v>
      </c>
    </row>
    <row r="21" spans="1:9" x14ac:dyDescent="0.2">
      <c r="A21" s="198"/>
      <c r="B21" s="162"/>
      <c r="C21" s="162"/>
      <c r="D21" s="162"/>
      <c r="E21" s="159"/>
      <c r="F21" s="134"/>
      <c r="G21" s="134"/>
      <c r="H21" s="840"/>
      <c r="I21" s="778">
        <f t="shared" si="1"/>
        <v>0</v>
      </c>
    </row>
    <row r="22" spans="1:9" x14ac:dyDescent="0.2">
      <c r="A22" s="198"/>
      <c r="B22" s="162"/>
      <c r="C22" s="162"/>
      <c r="D22" s="162"/>
      <c r="E22" s="159"/>
      <c r="F22" s="134"/>
      <c r="G22" s="134"/>
      <c r="H22" s="840"/>
      <c r="I22" s="778">
        <f t="shared" si="1"/>
        <v>0</v>
      </c>
    </row>
    <row r="23" spans="1:9" x14ac:dyDescent="0.2">
      <c r="A23" s="198"/>
      <c r="B23" s="162"/>
      <c r="C23" s="162"/>
      <c r="D23" s="162"/>
      <c r="E23" s="159"/>
      <c r="F23" s="134"/>
      <c r="G23" s="134"/>
      <c r="H23" s="840"/>
      <c r="I23" s="778">
        <f t="shared" si="1"/>
        <v>0</v>
      </c>
    </row>
    <row r="24" spans="1:9" x14ac:dyDescent="0.2">
      <c r="A24" s="198"/>
      <c r="B24" s="162"/>
      <c r="C24" s="162"/>
      <c r="D24" s="162"/>
      <c r="E24" s="159"/>
      <c r="F24" s="134"/>
      <c r="G24" s="134"/>
      <c r="H24" s="840"/>
      <c r="I24" s="778">
        <f t="shared" si="1"/>
        <v>0</v>
      </c>
    </row>
    <row r="25" spans="1:9" x14ac:dyDescent="0.2">
      <c r="A25" s="198"/>
      <c r="B25" s="162"/>
      <c r="C25" s="162"/>
      <c r="D25" s="162"/>
      <c r="E25" s="159"/>
      <c r="F25" s="134"/>
      <c r="G25" s="134"/>
      <c r="H25" s="840"/>
      <c r="I25" s="778">
        <f t="shared" si="1"/>
        <v>0</v>
      </c>
    </row>
    <row r="26" spans="1:9" x14ac:dyDescent="0.2">
      <c r="A26" s="198"/>
      <c r="B26" s="162"/>
      <c r="C26" s="162"/>
      <c r="D26" s="162"/>
      <c r="E26" s="159"/>
      <c r="F26" s="134"/>
      <c r="G26" s="134"/>
      <c r="H26" s="840"/>
      <c r="I26" s="778">
        <f t="shared" si="1"/>
        <v>0</v>
      </c>
    </row>
    <row r="27" spans="1:9" ht="15.75" thickBot="1" x14ac:dyDescent="0.25">
      <c r="A27" s="255"/>
      <c r="B27" s="688"/>
      <c r="C27" s="688"/>
      <c r="D27" s="688"/>
      <c r="E27" s="687"/>
      <c r="F27" s="136"/>
      <c r="G27" s="136"/>
      <c r="H27" s="841"/>
      <c r="I27" s="812">
        <f t="shared" si="1"/>
        <v>0</v>
      </c>
    </row>
    <row r="28" spans="1:9" x14ac:dyDescent="0.2">
      <c r="A28" s="194"/>
      <c r="B28" s="138"/>
      <c r="C28" s="138"/>
      <c r="D28" s="138"/>
      <c r="E28" s="138"/>
      <c r="F28" s="138"/>
      <c r="G28" s="138"/>
      <c r="H28" s="842" t="s">
        <v>70</v>
      </c>
      <c r="I28" s="813">
        <f>SUM(I19:I27)</f>
        <v>0</v>
      </c>
    </row>
    <row r="29" spans="1:9" ht="15.75" thickBot="1" x14ac:dyDescent="0.25">
      <c r="A29" s="149"/>
      <c r="B29" s="144"/>
      <c r="C29" s="144"/>
      <c r="D29" s="144"/>
      <c r="E29" s="144"/>
      <c r="F29" s="144"/>
      <c r="G29" s="144"/>
      <c r="H29" s="843" t="s">
        <v>304</v>
      </c>
      <c r="I29" s="780"/>
    </row>
    <row r="30" spans="1:9" ht="16.5" thickTop="1" x14ac:dyDescent="0.2">
      <c r="A30" s="426" t="s">
        <v>71</v>
      </c>
      <c r="B30" s="423"/>
      <c r="C30" s="423"/>
      <c r="D30" s="423"/>
      <c r="E30" s="423"/>
      <c r="F30" s="423"/>
      <c r="G30" s="423"/>
      <c r="H30" s="844"/>
      <c r="I30" s="818"/>
    </row>
    <row r="31" spans="1:9" ht="45" x14ac:dyDescent="0.2">
      <c r="A31" s="849" t="s">
        <v>3</v>
      </c>
      <c r="B31" s="850" t="s">
        <v>67</v>
      </c>
      <c r="C31" s="850"/>
      <c r="D31" s="850"/>
      <c r="E31" s="850"/>
      <c r="F31" s="851"/>
      <c r="G31" s="831" t="s">
        <v>72</v>
      </c>
      <c r="H31" s="847" t="s">
        <v>376</v>
      </c>
      <c r="I31" s="832" t="s">
        <v>42</v>
      </c>
    </row>
    <row r="32" spans="1:9" x14ac:dyDescent="0.2">
      <c r="A32" s="858"/>
      <c r="B32" s="852"/>
      <c r="C32" s="852"/>
      <c r="D32" s="852"/>
      <c r="E32" s="852"/>
      <c r="F32" s="853"/>
      <c r="G32" s="132"/>
      <c r="H32" s="845"/>
      <c r="I32" s="777">
        <f t="shared" ref="I32:I38" si="2">G32*H32</f>
        <v>0</v>
      </c>
    </row>
    <row r="33" spans="1:9" x14ac:dyDescent="0.2">
      <c r="A33" s="198"/>
      <c r="B33" s="854"/>
      <c r="C33" s="854"/>
      <c r="D33" s="854"/>
      <c r="E33" s="854"/>
      <c r="F33" s="855"/>
      <c r="G33" s="134"/>
      <c r="H33" s="840"/>
      <c r="I33" s="778">
        <f t="shared" si="2"/>
        <v>0</v>
      </c>
    </row>
    <row r="34" spans="1:9" x14ac:dyDescent="0.2">
      <c r="A34" s="198"/>
      <c r="B34" s="854"/>
      <c r="C34" s="854"/>
      <c r="D34" s="854"/>
      <c r="E34" s="854"/>
      <c r="F34" s="855"/>
      <c r="G34" s="134"/>
      <c r="H34" s="840"/>
      <c r="I34" s="778">
        <f t="shared" si="2"/>
        <v>0</v>
      </c>
    </row>
    <row r="35" spans="1:9" x14ac:dyDescent="0.2">
      <c r="A35" s="198"/>
      <c r="B35" s="854"/>
      <c r="C35" s="854"/>
      <c r="D35" s="854"/>
      <c r="E35" s="854"/>
      <c r="F35" s="855"/>
      <c r="G35" s="134"/>
      <c r="H35" s="840"/>
      <c r="I35" s="778">
        <f t="shared" si="2"/>
        <v>0</v>
      </c>
    </row>
    <row r="36" spans="1:9" x14ac:dyDescent="0.2">
      <c r="A36" s="198"/>
      <c r="B36" s="854"/>
      <c r="C36" s="854"/>
      <c r="D36" s="854"/>
      <c r="E36" s="854"/>
      <c r="F36" s="855"/>
      <c r="G36" s="134"/>
      <c r="H36" s="840"/>
      <c r="I36" s="778">
        <f t="shared" si="2"/>
        <v>0</v>
      </c>
    </row>
    <row r="37" spans="1:9" x14ac:dyDescent="0.2">
      <c r="A37" s="198"/>
      <c r="B37" s="854"/>
      <c r="C37" s="854"/>
      <c r="D37" s="854"/>
      <c r="E37" s="854"/>
      <c r="F37" s="855"/>
      <c r="G37" s="134"/>
      <c r="H37" s="840"/>
      <c r="I37" s="778">
        <f t="shared" si="2"/>
        <v>0</v>
      </c>
    </row>
    <row r="38" spans="1:9" ht="15.75" thickBot="1" x14ac:dyDescent="0.25">
      <c r="A38" s="255"/>
      <c r="B38" s="856"/>
      <c r="C38" s="856"/>
      <c r="D38" s="856"/>
      <c r="E38" s="856"/>
      <c r="F38" s="857"/>
      <c r="G38" s="136"/>
      <c r="H38" s="841"/>
      <c r="I38" s="812">
        <f t="shared" si="2"/>
        <v>0</v>
      </c>
    </row>
    <row r="39" spans="1:9" x14ac:dyDescent="0.2">
      <c r="A39" s="194"/>
      <c r="B39" s="138"/>
      <c r="C39" s="138"/>
      <c r="D39" s="138"/>
      <c r="E39" s="138"/>
      <c r="F39" s="138"/>
      <c r="G39" s="138"/>
      <c r="H39" s="842" t="s">
        <v>73</v>
      </c>
      <c r="I39" s="779">
        <f>SUM(I32:I38)</f>
        <v>0</v>
      </c>
    </row>
    <row r="40" spans="1:9" ht="15.75" thickBot="1" x14ac:dyDescent="0.25">
      <c r="A40" s="149"/>
      <c r="B40" s="144"/>
      <c r="C40" s="144"/>
      <c r="D40" s="144"/>
      <c r="E40" s="144"/>
      <c r="F40" s="144"/>
      <c r="G40" s="144"/>
      <c r="H40" s="843" t="s">
        <v>304</v>
      </c>
      <c r="I40" s="780"/>
    </row>
    <row r="41" spans="1:9" ht="16.5" thickTop="1" x14ac:dyDescent="0.2">
      <c r="A41" s="427" t="s">
        <v>74</v>
      </c>
      <c r="B41" s="425"/>
      <c r="C41" s="425"/>
      <c r="D41" s="425"/>
      <c r="E41" s="425"/>
      <c r="F41" s="425"/>
      <c r="G41" s="425"/>
      <c r="H41" s="846"/>
      <c r="I41" s="836"/>
    </row>
    <row r="42" spans="1:9" ht="30" x14ac:dyDescent="0.2">
      <c r="A42" s="828" t="s">
        <v>3</v>
      </c>
      <c r="B42" s="830" t="s">
        <v>10</v>
      </c>
      <c r="C42" s="831" t="s">
        <v>75</v>
      </c>
      <c r="D42" s="1729" t="s">
        <v>76</v>
      </c>
      <c r="E42" s="1730"/>
      <c r="F42" s="830" t="s">
        <v>11</v>
      </c>
      <c r="G42" s="830" t="s">
        <v>12</v>
      </c>
      <c r="H42" s="847" t="s">
        <v>376</v>
      </c>
      <c r="I42" s="832" t="s">
        <v>42</v>
      </c>
    </row>
    <row r="43" spans="1:9" x14ac:dyDescent="0.2">
      <c r="A43" s="197"/>
      <c r="B43" s="132"/>
      <c r="C43" s="132"/>
      <c r="D43" s="1731"/>
      <c r="E43" s="1732"/>
      <c r="F43" s="132"/>
      <c r="G43" s="132"/>
      <c r="H43" s="848"/>
      <c r="I43" s="777">
        <f t="shared" ref="I43:I55" si="3">C43*H43</f>
        <v>0</v>
      </c>
    </row>
    <row r="44" spans="1:9" x14ac:dyDescent="0.2">
      <c r="A44" s="198"/>
      <c r="B44" s="134"/>
      <c r="C44" s="134"/>
      <c r="D44" s="1727"/>
      <c r="E44" s="1728"/>
      <c r="F44" s="134"/>
      <c r="G44" s="134"/>
      <c r="H44" s="799"/>
      <c r="I44" s="778">
        <f t="shared" si="3"/>
        <v>0</v>
      </c>
    </row>
    <row r="45" spans="1:9" x14ac:dyDescent="0.2">
      <c r="A45" s="198"/>
      <c r="B45" s="134"/>
      <c r="C45" s="134"/>
      <c r="D45" s="1727"/>
      <c r="E45" s="1728"/>
      <c r="F45" s="134"/>
      <c r="G45" s="134"/>
      <c r="H45" s="799"/>
      <c r="I45" s="778">
        <f t="shared" si="3"/>
        <v>0</v>
      </c>
    </row>
    <row r="46" spans="1:9" x14ac:dyDescent="0.2">
      <c r="A46" s="198"/>
      <c r="B46" s="134"/>
      <c r="C46" s="134"/>
      <c r="D46" s="1727"/>
      <c r="E46" s="1728"/>
      <c r="F46" s="134"/>
      <c r="G46" s="134"/>
      <c r="H46" s="799"/>
      <c r="I46" s="778">
        <f t="shared" si="3"/>
        <v>0</v>
      </c>
    </row>
    <row r="47" spans="1:9" x14ac:dyDescent="0.2">
      <c r="A47" s="198"/>
      <c r="B47" s="134"/>
      <c r="C47" s="134"/>
      <c r="D47" s="1727"/>
      <c r="E47" s="1728"/>
      <c r="F47" s="134"/>
      <c r="G47" s="134"/>
      <c r="H47" s="799"/>
      <c r="I47" s="778">
        <f t="shared" si="3"/>
        <v>0</v>
      </c>
    </row>
    <row r="48" spans="1:9" x14ac:dyDescent="0.2">
      <c r="A48" s="198"/>
      <c r="B48" s="134"/>
      <c r="C48" s="134"/>
      <c r="D48" s="1727"/>
      <c r="E48" s="1728"/>
      <c r="F48" s="134"/>
      <c r="G48" s="134"/>
      <c r="H48" s="799"/>
      <c r="I48" s="778">
        <f t="shared" si="3"/>
        <v>0</v>
      </c>
    </row>
    <row r="49" spans="1:9" x14ac:dyDescent="0.2">
      <c r="A49" s="198"/>
      <c r="B49" s="134"/>
      <c r="C49" s="134"/>
      <c r="D49" s="1727"/>
      <c r="E49" s="1728"/>
      <c r="F49" s="134"/>
      <c r="G49" s="134"/>
      <c r="H49" s="799"/>
      <c r="I49" s="778">
        <f t="shared" si="3"/>
        <v>0</v>
      </c>
    </row>
    <row r="50" spans="1:9" x14ac:dyDescent="0.2">
      <c r="A50" s="198"/>
      <c r="B50" s="134"/>
      <c r="C50" s="134"/>
      <c r="D50" s="1727"/>
      <c r="E50" s="1728"/>
      <c r="F50" s="134"/>
      <c r="G50" s="134"/>
      <c r="H50" s="799"/>
      <c r="I50" s="778">
        <f t="shared" si="3"/>
        <v>0</v>
      </c>
    </row>
    <row r="51" spans="1:9" x14ac:dyDescent="0.2">
      <c r="A51" s="198"/>
      <c r="B51" s="134"/>
      <c r="C51" s="134"/>
      <c r="D51" s="1727"/>
      <c r="E51" s="1728"/>
      <c r="F51" s="134"/>
      <c r="G51" s="134"/>
      <c r="H51" s="799"/>
      <c r="I51" s="778">
        <f t="shared" si="3"/>
        <v>0</v>
      </c>
    </row>
    <row r="52" spans="1:9" x14ac:dyDescent="0.2">
      <c r="A52" s="198"/>
      <c r="B52" s="134"/>
      <c r="C52" s="134"/>
      <c r="D52" s="1727"/>
      <c r="E52" s="1728"/>
      <c r="F52" s="134"/>
      <c r="G52" s="134"/>
      <c r="H52" s="799"/>
      <c r="I52" s="778">
        <f t="shared" si="3"/>
        <v>0</v>
      </c>
    </row>
    <row r="53" spans="1:9" x14ac:dyDescent="0.2">
      <c r="A53" s="198"/>
      <c r="B53" s="134"/>
      <c r="C53" s="134"/>
      <c r="D53" s="1727"/>
      <c r="E53" s="1728"/>
      <c r="F53" s="134"/>
      <c r="G53" s="134"/>
      <c r="H53" s="799"/>
      <c r="I53" s="778">
        <f t="shared" si="3"/>
        <v>0</v>
      </c>
    </row>
    <row r="54" spans="1:9" x14ac:dyDescent="0.2">
      <c r="A54" s="198"/>
      <c r="B54" s="134"/>
      <c r="C54" s="134"/>
      <c r="D54" s="1727"/>
      <c r="E54" s="1728"/>
      <c r="F54" s="134"/>
      <c r="G54" s="134"/>
      <c r="H54" s="799"/>
      <c r="I54" s="778">
        <f t="shared" si="3"/>
        <v>0</v>
      </c>
    </row>
    <row r="55" spans="1:9" ht="15.75" thickBot="1" x14ac:dyDescent="0.25">
      <c r="A55" s="199"/>
      <c r="B55" s="136"/>
      <c r="C55" s="136"/>
      <c r="D55" s="1733"/>
      <c r="E55" s="1734"/>
      <c r="F55" s="136"/>
      <c r="G55" s="136"/>
      <c r="H55" s="859"/>
      <c r="I55" s="812">
        <f t="shared" si="3"/>
        <v>0</v>
      </c>
    </row>
    <row r="56" spans="1:9" x14ac:dyDescent="0.2">
      <c r="A56" s="194"/>
      <c r="B56" s="138"/>
      <c r="C56" s="138"/>
      <c r="D56" s="138"/>
      <c r="E56" s="138"/>
      <c r="F56" s="138"/>
      <c r="G56" s="138"/>
      <c r="H56" s="139" t="s">
        <v>77</v>
      </c>
      <c r="I56" s="779">
        <f>SUM(I43:I55)</f>
        <v>0</v>
      </c>
    </row>
    <row r="57" spans="1:9" ht="15.75" thickBot="1" x14ac:dyDescent="0.25">
      <c r="A57" s="149"/>
      <c r="B57" s="144"/>
      <c r="C57" s="144"/>
      <c r="D57" s="138"/>
      <c r="E57" s="138"/>
      <c r="F57" s="138"/>
      <c r="G57" s="138"/>
      <c r="H57" s="404" t="s">
        <v>304</v>
      </c>
      <c r="I57" s="780"/>
    </row>
    <row r="58" spans="1:9" ht="16.5" thickTop="1" thickBot="1" x14ac:dyDescent="0.25">
      <c r="A58" s="149"/>
      <c r="B58" s="144"/>
      <c r="C58" s="144"/>
      <c r="D58" s="138"/>
      <c r="E58" s="138"/>
      <c r="F58" s="138"/>
      <c r="G58" s="138"/>
      <c r="H58" s="138" t="s">
        <v>305</v>
      </c>
      <c r="I58" s="837">
        <f>I15+I28+I39+I56</f>
        <v>0</v>
      </c>
    </row>
    <row r="59" spans="1:9" ht="16.5" thickTop="1" thickBot="1" x14ac:dyDescent="0.25">
      <c r="A59" s="155"/>
      <c r="B59" s="150"/>
      <c r="C59" s="150"/>
      <c r="D59" s="150"/>
      <c r="E59" s="150"/>
      <c r="F59" s="150"/>
      <c r="G59" s="150"/>
      <c r="H59" s="405" t="s">
        <v>304</v>
      </c>
      <c r="I59" s="838">
        <f>I16+I29+I40+I57</f>
        <v>0</v>
      </c>
    </row>
    <row r="60" spans="1:9" ht="15.75" thickTop="1" x14ac:dyDescent="0.2"/>
  </sheetData>
  <mergeCells count="16">
    <mergeCell ref="D54:E54"/>
    <mergeCell ref="D55:E55"/>
    <mergeCell ref="D48:E48"/>
    <mergeCell ref="D49:E49"/>
    <mergeCell ref="D50:E50"/>
    <mergeCell ref="D51:E51"/>
    <mergeCell ref="D47:E47"/>
    <mergeCell ref="D42:E42"/>
    <mergeCell ref="D43:E43"/>
    <mergeCell ref="D52:E52"/>
    <mergeCell ref="D53:E53"/>
    <mergeCell ref="A3:C3"/>
    <mergeCell ref="E3:F3"/>
    <mergeCell ref="D44:E44"/>
    <mergeCell ref="D45:E45"/>
    <mergeCell ref="D46:E46"/>
  </mergeCells>
  <phoneticPr fontId="34" type="noConversion"/>
  <printOptions horizontalCentered="1"/>
  <pageMargins left="0.55118110236220474" right="0.55118110236220474" top="0.78740157480314965" bottom="0.78740157480314965" header="0.51181102362204722" footer="0.51181102362204722"/>
  <pageSetup paperSize="9" scale="73" orientation="portrait" horizontalDpi="300" verticalDpi="300"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64"/>
  <sheetViews>
    <sheetView topLeftCell="A15" zoomScale="75" zoomScaleNormal="75" zoomScaleSheetLayoutView="75" workbookViewId="0">
      <selection activeCell="F23" sqref="F23"/>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3.6640625" customWidth="1"/>
  </cols>
  <sheetData>
    <row r="1" spans="1:8" ht="18.75" thickTop="1" x14ac:dyDescent="0.2">
      <c r="A1" s="1344" t="s">
        <v>78</v>
      </c>
      <c r="B1" s="124"/>
      <c r="C1" s="124"/>
      <c r="D1" s="124"/>
      <c r="E1" s="124"/>
      <c r="F1" s="124"/>
      <c r="G1" s="124"/>
      <c r="H1" s="125"/>
    </row>
    <row r="2" spans="1:8" ht="15.75" x14ac:dyDescent="0.2">
      <c r="A2" s="186" t="s">
        <v>186</v>
      </c>
      <c r="B2" s="46"/>
      <c r="C2" s="46"/>
      <c r="D2" s="46"/>
      <c r="E2" s="185" t="s">
        <v>187</v>
      </c>
      <c r="F2" s="46"/>
      <c r="G2" s="46"/>
      <c r="H2" s="16"/>
    </row>
    <row r="3" spans="1:8" ht="15.75" thickBot="1" x14ac:dyDescent="0.25">
      <c r="A3" s="1720" t="s">
        <v>29</v>
      </c>
      <c r="B3" s="1721"/>
      <c r="C3" s="1347">
        <f>'Input Data'!$D$29</f>
        <v>0</v>
      </c>
      <c r="D3" s="989" t="s">
        <v>244</v>
      </c>
      <c r="E3" s="1348">
        <f>'Input Data'!$D$7</f>
        <v>0</v>
      </c>
      <c r="F3" s="156"/>
      <c r="G3" s="156"/>
      <c r="H3" s="157"/>
    </row>
    <row r="4" spans="1:8" ht="15.75" thickTop="1" x14ac:dyDescent="0.2">
      <c r="A4" s="200" t="s">
        <v>79</v>
      </c>
      <c r="B4" s="46"/>
      <c r="C4" s="46"/>
      <c r="D4" s="46"/>
      <c r="E4" s="46"/>
      <c r="F4" s="46"/>
      <c r="G4" s="46"/>
      <c r="H4" s="16"/>
    </row>
    <row r="5" spans="1:8" ht="30" x14ac:dyDescent="0.2">
      <c r="A5" s="833" t="s">
        <v>80</v>
      </c>
      <c r="B5" s="831" t="s">
        <v>39</v>
      </c>
      <c r="C5" s="829" t="s">
        <v>22</v>
      </c>
      <c r="D5" s="883"/>
      <c r="E5" s="831" t="s">
        <v>81</v>
      </c>
      <c r="F5" s="831" t="s">
        <v>82</v>
      </c>
      <c r="G5" s="884" t="s">
        <v>376</v>
      </c>
      <c r="H5" s="885" t="s">
        <v>6</v>
      </c>
    </row>
    <row r="6" spans="1:8" x14ac:dyDescent="0.2">
      <c r="A6" s="197"/>
      <c r="B6" s="132"/>
      <c r="C6" s="145"/>
      <c r="D6" s="158"/>
      <c r="E6" s="132"/>
      <c r="F6" s="132"/>
      <c r="G6" s="848"/>
      <c r="H6" s="777">
        <f t="shared" ref="H6:H15" si="0">F6*G6</f>
        <v>0</v>
      </c>
    </row>
    <row r="7" spans="1:8" x14ac:dyDescent="0.2">
      <c r="A7" s="198"/>
      <c r="B7" s="134"/>
      <c r="C7" s="147"/>
      <c r="D7" s="159"/>
      <c r="E7" s="134"/>
      <c r="F7" s="134"/>
      <c r="G7" s="799"/>
      <c r="H7" s="778">
        <f t="shared" si="0"/>
        <v>0</v>
      </c>
    </row>
    <row r="8" spans="1:8" x14ac:dyDescent="0.2">
      <c r="A8" s="198"/>
      <c r="B8" s="134"/>
      <c r="C8" s="147"/>
      <c r="D8" s="159"/>
      <c r="E8" s="134"/>
      <c r="F8" s="134"/>
      <c r="G8" s="799"/>
      <c r="H8" s="778">
        <f t="shared" si="0"/>
        <v>0</v>
      </c>
    </row>
    <row r="9" spans="1:8" x14ac:dyDescent="0.2">
      <c r="A9" s="198"/>
      <c r="B9" s="134"/>
      <c r="C9" s="147"/>
      <c r="D9" s="159"/>
      <c r="E9" s="134"/>
      <c r="F9" s="134"/>
      <c r="G9" s="799"/>
      <c r="H9" s="778">
        <f t="shared" si="0"/>
        <v>0</v>
      </c>
    </row>
    <row r="10" spans="1:8" x14ac:dyDescent="0.2">
      <c r="A10" s="198"/>
      <c r="B10" s="134"/>
      <c r="C10" s="147"/>
      <c r="D10" s="159"/>
      <c r="E10" s="134"/>
      <c r="F10" s="134"/>
      <c r="G10" s="799"/>
      <c r="H10" s="778">
        <f t="shared" si="0"/>
        <v>0</v>
      </c>
    </row>
    <row r="11" spans="1:8" x14ac:dyDescent="0.2">
      <c r="A11" s="198"/>
      <c r="B11" s="134"/>
      <c r="C11" s="147"/>
      <c r="D11" s="159"/>
      <c r="E11" s="134"/>
      <c r="F11" s="134"/>
      <c r="G11" s="799"/>
      <c r="H11" s="778">
        <f t="shared" si="0"/>
        <v>0</v>
      </c>
    </row>
    <row r="12" spans="1:8" x14ac:dyDescent="0.2">
      <c r="A12" s="198"/>
      <c r="B12" s="134"/>
      <c r="C12" s="147"/>
      <c r="D12" s="159"/>
      <c r="E12" s="134"/>
      <c r="F12" s="134"/>
      <c r="G12" s="799"/>
      <c r="H12" s="778">
        <f t="shared" si="0"/>
        <v>0</v>
      </c>
    </row>
    <row r="13" spans="1:8" x14ac:dyDescent="0.2">
      <c r="A13" s="198"/>
      <c r="B13" s="134"/>
      <c r="C13" s="147"/>
      <c r="D13" s="159"/>
      <c r="E13" s="134"/>
      <c r="F13" s="134"/>
      <c r="G13" s="799"/>
      <c r="H13" s="778">
        <f t="shared" si="0"/>
        <v>0</v>
      </c>
    </row>
    <row r="14" spans="1:8" x14ac:dyDescent="0.2">
      <c r="A14" s="198"/>
      <c r="B14" s="134"/>
      <c r="C14" s="147"/>
      <c r="D14" s="159"/>
      <c r="E14" s="134"/>
      <c r="F14" s="134"/>
      <c r="G14" s="799"/>
      <c r="H14" s="778">
        <f t="shared" si="0"/>
        <v>0</v>
      </c>
    </row>
    <row r="15" spans="1:8" ht="15.75" thickBot="1" x14ac:dyDescent="0.25">
      <c r="A15" s="199"/>
      <c r="B15" s="136"/>
      <c r="C15" s="148"/>
      <c r="D15" s="160"/>
      <c r="E15" s="136"/>
      <c r="F15" s="136"/>
      <c r="G15" s="859"/>
      <c r="H15" s="812">
        <f t="shared" si="0"/>
        <v>0</v>
      </c>
    </row>
    <row r="16" spans="1:8" x14ac:dyDescent="0.2">
      <c r="A16" s="194"/>
      <c r="B16" s="138"/>
      <c r="C16" s="138"/>
      <c r="D16" s="138"/>
      <c r="E16" s="138"/>
      <c r="F16" s="138"/>
      <c r="G16" s="139" t="s">
        <v>83</v>
      </c>
      <c r="H16" s="869">
        <f>SUM(H6:H15)</f>
        <v>0</v>
      </c>
    </row>
    <row r="17" spans="1:8" ht="15.75" thickBot="1" x14ac:dyDescent="0.25">
      <c r="A17" s="204"/>
      <c r="B17" s="201"/>
      <c r="C17" s="201"/>
      <c r="D17" s="201"/>
      <c r="E17" s="201"/>
      <c r="F17" s="201"/>
      <c r="G17" s="405" t="s">
        <v>304</v>
      </c>
      <c r="H17" s="814"/>
    </row>
    <row r="18" spans="1:8" ht="15.75" thickTop="1" x14ac:dyDescent="0.2">
      <c r="A18" s="200" t="s">
        <v>84</v>
      </c>
      <c r="B18" s="184"/>
      <c r="C18" s="184"/>
      <c r="D18" s="184"/>
      <c r="E18" s="184"/>
      <c r="F18" s="184"/>
      <c r="G18" s="184"/>
      <c r="H18" s="870"/>
    </row>
    <row r="19" spans="1:8" ht="45" x14ac:dyDescent="0.2">
      <c r="A19" s="833" t="s">
        <v>3</v>
      </c>
      <c r="B19" s="829" t="s">
        <v>39</v>
      </c>
      <c r="C19" s="886"/>
      <c r="D19" s="829" t="s">
        <v>22</v>
      </c>
      <c r="E19" s="883"/>
      <c r="F19" s="884" t="s">
        <v>380</v>
      </c>
      <c r="G19" s="884" t="s">
        <v>379</v>
      </c>
      <c r="H19" s="832" t="s">
        <v>6</v>
      </c>
    </row>
    <row r="20" spans="1:8" x14ac:dyDescent="0.2">
      <c r="A20" s="197"/>
      <c r="B20" s="145"/>
      <c r="C20" s="161"/>
      <c r="D20" s="145"/>
      <c r="E20" s="158"/>
      <c r="F20" s="845"/>
      <c r="G20" s="866"/>
      <c r="H20" s="777">
        <f t="shared" ref="H20:H29" si="1">F20*G20</f>
        <v>0</v>
      </c>
    </row>
    <row r="21" spans="1:8" x14ac:dyDescent="0.2">
      <c r="A21" s="198"/>
      <c r="B21" s="147"/>
      <c r="C21" s="162"/>
      <c r="D21" s="147"/>
      <c r="E21" s="159"/>
      <c r="F21" s="799"/>
      <c r="G21" s="867"/>
      <c r="H21" s="778">
        <f t="shared" si="1"/>
        <v>0</v>
      </c>
    </row>
    <row r="22" spans="1:8" x14ac:dyDescent="0.2">
      <c r="A22" s="198"/>
      <c r="B22" s="147"/>
      <c r="C22" s="162"/>
      <c r="D22" s="147"/>
      <c r="E22" s="159"/>
      <c r="F22" s="799"/>
      <c r="G22" s="867"/>
      <c r="H22" s="778">
        <f t="shared" si="1"/>
        <v>0</v>
      </c>
    </row>
    <row r="23" spans="1:8" x14ac:dyDescent="0.2">
      <c r="A23" s="198"/>
      <c r="B23" s="147"/>
      <c r="C23" s="162"/>
      <c r="D23" s="147"/>
      <c r="E23" s="159"/>
      <c r="F23" s="799"/>
      <c r="G23" s="867"/>
      <c r="H23" s="778">
        <f t="shared" si="1"/>
        <v>0</v>
      </c>
    </row>
    <row r="24" spans="1:8" x14ac:dyDescent="0.2">
      <c r="A24" s="198"/>
      <c r="B24" s="147"/>
      <c r="C24" s="162"/>
      <c r="D24" s="147"/>
      <c r="E24" s="159"/>
      <c r="F24" s="799"/>
      <c r="G24" s="867"/>
      <c r="H24" s="778">
        <f t="shared" si="1"/>
        <v>0</v>
      </c>
    </row>
    <row r="25" spans="1:8" x14ac:dyDescent="0.2">
      <c r="A25" s="198"/>
      <c r="B25" s="147"/>
      <c r="C25" s="162"/>
      <c r="D25" s="147"/>
      <c r="E25" s="159"/>
      <c r="F25" s="799"/>
      <c r="G25" s="867"/>
      <c r="H25" s="778">
        <f t="shared" si="1"/>
        <v>0</v>
      </c>
    </row>
    <row r="26" spans="1:8" x14ac:dyDescent="0.2">
      <c r="A26" s="198"/>
      <c r="B26" s="147"/>
      <c r="C26" s="162"/>
      <c r="D26" s="147"/>
      <c r="E26" s="159"/>
      <c r="F26" s="799"/>
      <c r="G26" s="867"/>
      <c r="H26" s="778">
        <f t="shared" si="1"/>
        <v>0</v>
      </c>
    </row>
    <row r="27" spans="1:8" x14ac:dyDescent="0.2">
      <c r="A27" s="198"/>
      <c r="B27" s="147"/>
      <c r="C27" s="162"/>
      <c r="D27" s="147"/>
      <c r="E27" s="159"/>
      <c r="F27" s="799"/>
      <c r="G27" s="867"/>
      <c r="H27" s="778">
        <f t="shared" si="1"/>
        <v>0</v>
      </c>
    </row>
    <row r="28" spans="1:8" x14ac:dyDescent="0.2">
      <c r="A28" s="198"/>
      <c r="B28" s="147"/>
      <c r="C28" s="162"/>
      <c r="D28" s="147"/>
      <c r="E28" s="159"/>
      <c r="F28" s="799"/>
      <c r="G28" s="867"/>
      <c r="H28" s="778">
        <f t="shared" si="1"/>
        <v>0</v>
      </c>
    </row>
    <row r="29" spans="1:8" ht="15.75" thickBot="1" x14ac:dyDescent="0.25">
      <c r="A29" s="199"/>
      <c r="B29" s="148"/>
      <c r="C29" s="163"/>
      <c r="D29" s="148"/>
      <c r="E29" s="160"/>
      <c r="F29" s="859"/>
      <c r="G29" s="868"/>
      <c r="H29" s="812">
        <f t="shared" si="1"/>
        <v>0</v>
      </c>
    </row>
    <row r="30" spans="1:8" x14ac:dyDescent="0.2">
      <c r="A30" s="194"/>
      <c r="B30" s="138"/>
      <c r="C30" s="138"/>
      <c r="D30" s="138"/>
      <c r="E30" s="138"/>
      <c r="F30" s="138"/>
      <c r="G30" s="139" t="s">
        <v>85</v>
      </c>
      <c r="H30" s="869">
        <f>SUM(H20:H29)</f>
        <v>0</v>
      </c>
    </row>
    <row r="31" spans="1:8" ht="15.75" thickBot="1" x14ac:dyDescent="0.25">
      <c r="A31" s="882"/>
      <c r="B31" s="404"/>
      <c r="C31" s="404"/>
      <c r="D31" s="404"/>
      <c r="E31" s="404"/>
      <c r="F31" s="404"/>
      <c r="G31" s="404" t="s">
        <v>304</v>
      </c>
      <c r="H31" s="814"/>
    </row>
    <row r="32" spans="1:8" ht="15.75" thickTop="1" x14ac:dyDescent="0.2">
      <c r="A32" s="200" t="s">
        <v>86</v>
      </c>
      <c r="B32" s="46"/>
      <c r="C32" s="46"/>
      <c r="D32" s="46"/>
      <c r="E32" s="46"/>
      <c r="F32" s="46"/>
      <c r="G32" s="46"/>
      <c r="H32" s="786"/>
    </row>
    <row r="33" spans="1:8" ht="45" x14ac:dyDescent="0.2">
      <c r="A33" s="833" t="s">
        <v>3</v>
      </c>
      <c r="B33" s="773" t="s">
        <v>39</v>
      </c>
      <c r="C33" s="883"/>
      <c r="D33" s="831" t="s">
        <v>87</v>
      </c>
      <c r="E33" s="831" t="s">
        <v>88</v>
      </c>
      <c r="F33" s="831" t="s">
        <v>89</v>
      </c>
      <c r="G33" s="831" t="s">
        <v>378</v>
      </c>
      <c r="H33" s="832" t="s">
        <v>6</v>
      </c>
    </row>
    <row r="34" spans="1:8" x14ac:dyDescent="0.2">
      <c r="A34" s="272"/>
      <c r="B34" s="164"/>
      <c r="C34" s="165"/>
      <c r="D34" s="166"/>
      <c r="E34" s="166"/>
      <c r="F34" s="166"/>
      <c r="G34" s="839"/>
      <c r="H34" s="871">
        <f>G34*E34</f>
        <v>0</v>
      </c>
    </row>
    <row r="35" spans="1:8" x14ac:dyDescent="0.2">
      <c r="A35" s="198"/>
      <c r="B35" s="147"/>
      <c r="C35" s="159"/>
      <c r="D35" s="134"/>
      <c r="E35" s="134"/>
      <c r="F35" s="134"/>
      <c r="G35" s="840"/>
      <c r="H35" s="872">
        <f t="shared" ref="H35:H41" si="2">G35*E35</f>
        <v>0</v>
      </c>
    </row>
    <row r="36" spans="1:8" x14ac:dyDescent="0.2">
      <c r="A36" s="198"/>
      <c r="B36" s="147"/>
      <c r="C36" s="159"/>
      <c r="D36" s="134"/>
      <c r="E36" s="134"/>
      <c r="F36" s="134"/>
      <c r="G36" s="840"/>
      <c r="H36" s="872">
        <f t="shared" si="2"/>
        <v>0</v>
      </c>
    </row>
    <row r="37" spans="1:8" x14ac:dyDescent="0.2">
      <c r="A37" s="198"/>
      <c r="B37" s="147"/>
      <c r="C37" s="159"/>
      <c r="D37" s="134"/>
      <c r="E37" s="134"/>
      <c r="F37" s="134"/>
      <c r="G37" s="840"/>
      <c r="H37" s="872">
        <f t="shared" si="2"/>
        <v>0</v>
      </c>
    </row>
    <row r="38" spans="1:8" x14ac:dyDescent="0.2">
      <c r="A38" s="198"/>
      <c r="B38" s="147"/>
      <c r="C38" s="159"/>
      <c r="D38" s="134"/>
      <c r="E38" s="134"/>
      <c r="F38" s="134"/>
      <c r="G38" s="840"/>
      <c r="H38" s="872">
        <f t="shared" si="2"/>
        <v>0</v>
      </c>
    </row>
    <row r="39" spans="1:8" x14ac:dyDescent="0.2">
      <c r="A39" s="198"/>
      <c r="B39" s="147"/>
      <c r="C39" s="159"/>
      <c r="D39" s="134"/>
      <c r="E39" s="134"/>
      <c r="F39" s="134"/>
      <c r="G39" s="840"/>
      <c r="H39" s="872">
        <f t="shared" si="2"/>
        <v>0</v>
      </c>
    </row>
    <row r="40" spans="1:8" x14ac:dyDescent="0.2">
      <c r="A40" s="198"/>
      <c r="B40" s="147"/>
      <c r="C40" s="159"/>
      <c r="D40" s="134"/>
      <c r="E40" s="134"/>
      <c r="F40" s="134"/>
      <c r="G40" s="840"/>
      <c r="H40" s="872">
        <f t="shared" si="2"/>
        <v>0</v>
      </c>
    </row>
    <row r="41" spans="1:8" ht="15.75" thickBot="1" x14ac:dyDescent="0.25">
      <c r="A41" s="199"/>
      <c r="B41" s="148"/>
      <c r="C41" s="160"/>
      <c r="D41" s="136"/>
      <c r="E41" s="136"/>
      <c r="F41" s="136"/>
      <c r="G41" s="841"/>
      <c r="H41" s="873">
        <f t="shared" si="2"/>
        <v>0</v>
      </c>
    </row>
    <row r="42" spans="1:8" x14ac:dyDescent="0.2">
      <c r="A42" s="259"/>
      <c r="B42" s="167"/>
      <c r="C42" s="167"/>
      <c r="D42" s="167"/>
      <c r="E42" s="167"/>
      <c r="F42" s="167"/>
      <c r="G42" s="168" t="s">
        <v>90</v>
      </c>
      <c r="H42" s="874">
        <f>SUM(H34:H41)</f>
        <v>0</v>
      </c>
    </row>
    <row r="43" spans="1:8" ht="15.75" thickBot="1" x14ac:dyDescent="0.25">
      <c r="A43" s="155"/>
      <c r="B43" s="150"/>
      <c r="C43" s="150"/>
      <c r="D43" s="150"/>
      <c r="E43" s="150"/>
      <c r="F43" s="150"/>
      <c r="G43" s="404" t="s">
        <v>304</v>
      </c>
      <c r="H43" s="814"/>
    </row>
    <row r="44" spans="1:8" ht="15.75" thickTop="1" x14ac:dyDescent="0.2">
      <c r="A44" s="260"/>
      <c r="B44" s="169"/>
      <c r="C44" s="169"/>
      <c r="D44" s="169"/>
      <c r="E44" s="169"/>
      <c r="F44" s="169"/>
      <c r="G44" s="170"/>
      <c r="H44" s="875"/>
    </row>
    <row r="45" spans="1:8" x14ac:dyDescent="0.2">
      <c r="A45" s="205"/>
      <c r="B45" s="46"/>
      <c r="C45" s="46"/>
      <c r="D45" s="46"/>
      <c r="E45" s="46"/>
      <c r="F45" s="46"/>
      <c r="G45" s="46"/>
      <c r="H45" s="786"/>
    </row>
    <row r="46" spans="1:8" x14ac:dyDescent="0.2">
      <c r="A46" s="196" t="s">
        <v>91</v>
      </c>
      <c r="B46" s="130"/>
      <c r="C46" s="130"/>
      <c r="D46" s="130"/>
      <c r="E46" s="130"/>
      <c r="F46" s="130"/>
      <c r="G46" s="130"/>
      <c r="H46" s="818"/>
    </row>
    <row r="47" spans="1:8" ht="45" x14ac:dyDescent="0.2">
      <c r="A47" s="828" t="s">
        <v>3</v>
      </c>
      <c r="B47" s="773" t="s">
        <v>32</v>
      </c>
      <c r="C47" s="887"/>
      <c r="D47" s="831" t="s">
        <v>92</v>
      </c>
      <c r="E47" s="831" t="s">
        <v>93</v>
      </c>
      <c r="F47" s="831" t="s">
        <v>94</v>
      </c>
      <c r="G47" s="884" t="s">
        <v>377</v>
      </c>
      <c r="H47" s="832" t="s">
        <v>42</v>
      </c>
    </row>
    <row r="48" spans="1:8" x14ac:dyDescent="0.2">
      <c r="A48" s="197"/>
      <c r="B48" s="145"/>
      <c r="C48" s="171"/>
      <c r="D48" s="132"/>
      <c r="E48" s="132"/>
      <c r="F48" s="132"/>
      <c r="G48" s="845"/>
      <c r="H48" s="876">
        <f>G48*F48</f>
        <v>0</v>
      </c>
    </row>
    <row r="49" spans="1:8" x14ac:dyDescent="0.2">
      <c r="A49" s="198"/>
      <c r="B49" s="147"/>
      <c r="C49" s="172"/>
      <c r="D49" s="147"/>
      <c r="E49" s="134"/>
      <c r="F49" s="134"/>
      <c r="G49" s="840"/>
      <c r="H49" s="872"/>
    </row>
    <row r="50" spans="1:8" x14ac:dyDescent="0.2">
      <c r="A50" s="198"/>
      <c r="B50" s="147"/>
      <c r="C50" s="172"/>
      <c r="D50" s="147"/>
      <c r="E50" s="134"/>
      <c r="F50" s="134"/>
      <c r="G50" s="840"/>
      <c r="H50" s="872"/>
    </row>
    <row r="51" spans="1:8" x14ac:dyDescent="0.2">
      <c r="A51" s="198"/>
      <c r="B51" s="147"/>
      <c r="C51" s="172"/>
      <c r="D51" s="147"/>
      <c r="E51" s="134"/>
      <c r="F51" s="134"/>
      <c r="G51" s="840"/>
      <c r="H51" s="872"/>
    </row>
    <row r="52" spans="1:8" x14ac:dyDescent="0.2">
      <c r="A52" s="198"/>
      <c r="B52" s="147"/>
      <c r="C52" s="172"/>
      <c r="D52" s="147"/>
      <c r="E52" s="134"/>
      <c r="F52" s="134"/>
      <c r="G52" s="840"/>
      <c r="H52" s="872"/>
    </row>
    <row r="53" spans="1:8" x14ac:dyDescent="0.2">
      <c r="A53" s="198"/>
      <c r="B53" s="147"/>
      <c r="C53" s="172"/>
      <c r="D53" s="147"/>
      <c r="E53" s="134"/>
      <c r="F53" s="134"/>
      <c r="G53" s="840"/>
      <c r="H53" s="872"/>
    </row>
    <row r="54" spans="1:8" ht="15.75" thickBot="1" x14ac:dyDescent="0.25">
      <c r="A54" s="199"/>
      <c r="B54" s="148"/>
      <c r="C54" s="173"/>
      <c r="D54" s="148"/>
      <c r="E54" s="134"/>
      <c r="F54" s="136"/>
      <c r="G54" s="841"/>
      <c r="H54" s="877"/>
    </row>
    <row r="55" spans="1:8" x14ac:dyDescent="0.2">
      <c r="A55" s="194"/>
      <c r="B55" s="138"/>
      <c r="C55" s="138"/>
      <c r="D55" s="138"/>
      <c r="E55" s="174"/>
      <c r="F55" s="138"/>
      <c r="G55" s="139" t="s">
        <v>95</v>
      </c>
      <c r="H55" s="869">
        <f>SUM(H48:H54)</f>
        <v>0</v>
      </c>
    </row>
    <row r="56" spans="1:8" x14ac:dyDescent="0.2">
      <c r="A56" s="194"/>
      <c r="B56" s="138"/>
      <c r="C56" s="138"/>
      <c r="D56" s="138"/>
      <c r="E56" s="428"/>
      <c r="F56" s="138"/>
      <c r="G56" s="138" t="s">
        <v>304</v>
      </c>
      <c r="H56" s="878"/>
    </row>
    <row r="57" spans="1:8" x14ac:dyDescent="0.2">
      <c r="A57" s="149"/>
      <c r="B57" s="144"/>
      <c r="C57" s="144"/>
      <c r="D57" s="144"/>
      <c r="E57" s="175"/>
      <c r="F57" s="144"/>
      <c r="G57" s="151" t="s">
        <v>308</v>
      </c>
      <c r="H57" s="869">
        <f>H16+IF(AND(H30&gt;0,H16&gt;0),0,H30)+(H44+H55)</f>
        <v>0</v>
      </c>
    </row>
    <row r="58" spans="1:8" ht="15.75" thickBot="1" x14ac:dyDescent="0.25">
      <c r="A58" s="149"/>
      <c r="B58" s="144"/>
      <c r="C58" s="144"/>
      <c r="D58" s="144"/>
      <c r="E58" s="175"/>
      <c r="F58" s="144"/>
      <c r="G58" s="404" t="s">
        <v>304</v>
      </c>
      <c r="H58" s="879">
        <f>H17+IF(AND(H31&gt;0,H17&gt;0),0,H31)+(H45+H56)</f>
        <v>0</v>
      </c>
    </row>
    <row r="59" spans="1:8" ht="16.5" thickTop="1" thickBot="1" x14ac:dyDescent="0.25">
      <c r="A59" s="176" t="str">
        <f>IF(AND(H30&gt;0,H16&gt;0),"You cannot claim for both Part Time and Full Time supervision","")</f>
        <v/>
      </c>
      <c r="B59" s="153"/>
      <c r="C59" s="153"/>
      <c r="D59" s="153"/>
      <c r="E59" s="153"/>
      <c r="F59" s="153"/>
      <c r="G59" s="154" t="s">
        <v>307</v>
      </c>
      <c r="H59" s="880">
        <f>H57/1.14</f>
        <v>0</v>
      </c>
    </row>
    <row r="60" spans="1:8" ht="16.5" thickTop="1" thickBot="1" x14ac:dyDescent="0.25">
      <c r="A60" s="155"/>
      <c r="B60" s="150"/>
      <c r="C60" s="150"/>
      <c r="D60" s="150"/>
      <c r="E60" s="150"/>
      <c r="F60" s="150"/>
      <c r="G60" s="404" t="s">
        <v>304</v>
      </c>
      <c r="H60" s="881">
        <f>H58/1.14</f>
        <v>0</v>
      </c>
    </row>
    <row r="61" spans="1:8" ht="15.75" thickTop="1" x14ac:dyDescent="0.2">
      <c r="H61" s="422"/>
    </row>
    <row r="62" spans="1:8" x14ac:dyDescent="0.2">
      <c r="H62" s="422"/>
    </row>
    <row r="63" spans="1:8" x14ac:dyDescent="0.2">
      <c r="H63" s="422"/>
    </row>
    <row r="64" spans="1:8" x14ac:dyDescent="0.2">
      <c r="H64" s="422"/>
    </row>
  </sheetData>
  <mergeCells count="1">
    <mergeCell ref="A3:B3"/>
  </mergeCells>
  <phoneticPr fontId="34" type="noConversion"/>
  <printOptions horizontalCentered="1"/>
  <pageMargins left="0.55118110236220474" right="0.55118110236220474" top="0.78740157480314965" bottom="0.78740157480314965" header="0.51181102362204722" footer="0.51181102362204722"/>
  <pageSetup paperSize="9" scale="69" orientation="portrait" horizontalDpi="300" verticalDpi="300" r:id="rId1"/>
  <headerFooter alignWithMargins="0">
    <oddFooter>&amp;L&amp;8&amp;F (Rev 1 of 310805)&amp;C&amp;8&amp;A&amp;R&amp;8PRINT DATE: &amp;D</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K24"/>
  <sheetViews>
    <sheetView zoomScaleNormal="75" zoomScaleSheetLayoutView="75" workbookViewId="0">
      <selection activeCell="C3" sqref="C3"/>
    </sheetView>
  </sheetViews>
  <sheetFormatPr defaultRowHeight="15" x14ac:dyDescent="0.2"/>
  <cols>
    <col min="1" max="1" width="9.33203125" bestFit="1" customWidth="1"/>
    <col min="5" max="5" width="10" customWidth="1"/>
    <col min="9" max="9" width="14.6640625" customWidth="1"/>
  </cols>
  <sheetData>
    <row r="1" spans="1:11" ht="18.75" thickTop="1" x14ac:dyDescent="0.2">
      <c r="A1" s="1344" t="s">
        <v>98</v>
      </c>
      <c r="B1" s="124"/>
      <c r="C1" s="124"/>
      <c r="D1" s="124"/>
      <c r="E1" s="124"/>
      <c r="F1" s="124"/>
      <c r="G1" s="124"/>
      <c r="H1" s="124"/>
      <c r="I1" s="125"/>
    </row>
    <row r="2" spans="1:11" ht="15.75" x14ac:dyDescent="0.2">
      <c r="A2" s="186" t="s">
        <v>186</v>
      </c>
      <c r="B2" s="46"/>
      <c r="C2" s="46"/>
      <c r="D2" s="46"/>
      <c r="E2" s="46"/>
      <c r="F2" s="46"/>
      <c r="G2" s="46"/>
      <c r="H2" s="46"/>
      <c r="I2" s="16"/>
    </row>
    <row r="3" spans="1:11" x14ac:dyDescent="0.2">
      <c r="A3" s="1724" t="s">
        <v>29</v>
      </c>
      <c r="B3" s="1725"/>
      <c r="C3" s="1346">
        <f>'Input Data'!$D$29</f>
        <v>0</v>
      </c>
      <c r="D3" s="46"/>
      <c r="E3" s="126" t="s">
        <v>243</v>
      </c>
      <c r="F3" s="1345">
        <f>'Input Data'!$D$7</f>
        <v>0</v>
      </c>
      <c r="G3" s="46"/>
      <c r="H3" s="46"/>
      <c r="I3" s="16"/>
    </row>
    <row r="4" spans="1:11" ht="15.75" thickBot="1" x14ac:dyDescent="0.25">
      <c r="A4" s="178"/>
      <c r="B4" s="156"/>
      <c r="C4" s="156"/>
      <c r="D4" s="156"/>
      <c r="E4" s="156"/>
      <c r="F4" s="156"/>
      <c r="G4" s="156"/>
      <c r="H4" s="156"/>
      <c r="I4" s="157"/>
    </row>
    <row r="5" spans="1:11" ht="15.75" thickTop="1" x14ac:dyDescent="0.2">
      <c r="A5" s="205"/>
      <c r="B5" s="46"/>
      <c r="C5" s="46"/>
      <c r="D5" s="46"/>
      <c r="E5" s="46"/>
      <c r="F5" s="46"/>
      <c r="G5" s="46"/>
      <c r="H5" s="46"/>
      <c r="I5" s="16"/>
    </row>
    <row r="6" spans="1:11" x14ac:dyDescent="0.2">
      <c r="A6" s="191" t="s">
        <v>99</v>
      </c>
      <c r="B6" s="130"/>
      <c r="C6" s="130"/>
      <c r="D6" s="130"/>
      <c r="E6" s="130"/>
      <c r="F6" s="130"/>
      <c r="G6" s="130"/>
      <c r="H6" s="130"/>
      <c r="I6" s="195"/>
    </row>
    <row r="7" spans="1:11" ht="30" x14ac:dyDescent="0.2">
      <c r="A7" s="203" t="s">
        <v>3</v>
      </c>
      <c r="B7" s="1396" t="s">
        <v>100</v>
      </c>
      <c r="C7" s="1736"/>
      <c r="D7" s="1737"/>
      <c r="E7" s="131" t="s">
        <v>101</v>
      </c>
      <c r="F7" s="1396" t="s">
        <v>32</v>
      </c>
      <c r="G7" s="1736"/>
      <c r="H7" s="1737"/>
      <c r="I7" s="193" t="s">
        <v>42</v>
      </c>
    </row>
    <row r="8" spans="1:11" x14ac:dyDescent="0.2">
      <c r="A8" s="273"/>
      <c r="B8" s="1731"/>
      <c r="C8" s="1738"/>
      <c r="D8" s="1732"/>
      <c r="E8" s="180"/>
      <c r="F8" s="1731"/>
      <c r="G8" s="1738"/>
      <c r="H8" s="1732"/>
      <c r="I8" s="819"/>
    </row>
    <row r="9" spans="1:11" x14ac:dyDescent="0.2">
      <c r="A9" s="198"/>
      <c r="B9" s="1727"/>
      <c r="C9" s="1735"/>
      <c r="D9" s="1728"/>
      <c r="E9" s="134"/>
      <c r="F9" s="1727"/>
      <c r="G9" s="1735"/>
      <c r="H9" s="1728"/>
      <c r="I9" s="820"/>
    </row>
    <row r="10" spans="1:11" x14ac:dyDescent="0.2">
      <c r="A10" s="198"/>
      <c r="B10" s="1727"/>
      <c r="C10" s="1735"/>
      <c r="D10" s="1728"/>
      <c r="E10" s="134"/>
      <c r="F10" s="1727"/>
      <c r="G10" s="1735"/>
      <c r="H10" s="1728"/>
      <c r="I10" s="820"/>
    </row>
    <row r="11" spans="1:11" x14ac:dyDescent="0.2">
      <c r="A11" s="198"/>
      <c r="B11" s="1727"/>
      <c r="C11" s="1735"/>
      <c r="D11" s="1728"/>
      <c r="E11" s="134"/>
      <c r="F11" s="1727"/>
      <c r="G11" s="1735"/>
      <c r="H11" s="1728"/>
      <c r="I11" s="820"/>
    </row>
    <row r="12" spans="1:11" x14ac:dyDescent="0.2">
      <c r="A12" s="198"/>
      <c r="B12" s="1727"/>
      <c r="C12" s="1735"/>
      <c r="D12" s="1728"/>
      <c r="E12" s="134"/>
      <c r="F12" s="1727"/>
      <c r="G12" s="1735"/>
      <c r="H12" s="1728"/>
      <c r="I12" s="820"/>
    </row>
    <row r="13" spans="1:11" x14ac:dyDescent="0.2">
      <c r="A13" s="198"/>
      <c r="B13" s="1727"/>
      <c r="C13" s="1735"/>
      <c r="D13" s="1728"/>
      <c r="E13" s="134"/>
      <c r="F13" s="1727"/>
      <c r="G13" s="1735"/>
      <c r="H13" s="1728"/>
      <c r="I13" s="820"/>
      <c r="K13" s="413"/>
    </row>
    <row r="14" spans="1:11" x14ac:dyDescent="0.2">
      <c r="A14" s="198"/>
      <c r="B14" s="1727"/>
      <c r="C14" s="1735"/>
      <c r="D14" s="1728"/>
      <c r="E14" s="134"/>
      <c r="F14" s="1727"/>
      <c r="G14" s="1735"/>
      <c r="H14" s="1728"/>
      <c r="I14" s="820"/>
    </row>
    <row r="15" spans="1:11" x14ac:dyDescent="0.2">
      <c r="A15" s="198"/>
      <c r="B15" s="1727"/>
      <c r="C15" s="1735"/>
      <c r="D15" s="1728"/>
      <c r="E15" s="134"/>
      <c r="F15" s="1727"/>
      <c r="G15" s="1735"/>
      <c r="H15" s="1728"/>
      <c r="I15" s="820"/>
    </row>
    <row r="16" spans="1:11" x14ac:dyDescent="0.2">
      <c r="A16" s="198"/>
      <c r="B16" s="1727"/>
      <c r="C16" s="1735"/>
      <c r="D16" s="1728"/>
      <c r="E16" s="134"/>
      <c r="F16" s="1727"/>
      <c r="G16" s="1735"/>
      <c r="H16" s="1728"/>
      <c r="I16" s="820"/>
    </row>
    <row r="17" spans="1:9" ht="15.75" thickBot="1" x14ac:dyDescent="0.25">
      <c r="A17" s="255"/>
      <c r="B17" s="1733"/>
      <c r="C17" s="1739"/>
      <c r="D17" s="1734"/>
      <c r="E17" s="181"/>
      <c r="F17" s="1733"/>
      <c r="G17" s="1739"/>
      <c r="H17" s="1734"/>
      <c r="I17" s="888"/>
    </row>
    <row r="18" spans="1:9" x14ac:dyDescent="0.2">
      <c r="A18" s="194"/>
      <c r="B18" s="138"/>
      <c r="C18" s="138"/>
      <c r="D18" s="138"/>
      <c r="E18" s="138"/>
      <c r="F18" s="138"/>
      <c r="G18" s="138"/>
      <c r="H18" s="139" t="s">
        <v>104</v>
      </c>
      <c r="I18" s="889">
        <f>SUM(I8:I17)</f>
        <v>0</v>
      </c>
    </row>
    <row r="19" spans="1:9" ht="15.75" thickBot="1" x14ac:dyDescent="0.25">
      <c r="A19" s="205"/>
      <c r="B19" s="46"/>
      <c r="C19" s="46"/>
      <c r="D19" s="46"/>
      <c r="E19" s="46"/>
      <c r="F19" s="46"/>
      <c r="G19" s="46"/>
      <c r="H19" s="671" t="s">
        <v>372</v>
      </c>
      <c r="I19" s="890">
        <v>0</v>
      </c>
    </row>
    <row r="20" spans="1:9" ht="16.5" thickTop="1" thickBot="1" x14ac:dyDescent="0.25">
      <c r="A20" s="205"/>
      <c r="B20" s="46"/>
      <c r="C20" s="46"/>
      <c r="D20" s="46"/>
      <c r="E20" s="46"/>
      <c r="F20" s="46"/>
      <c r="G20" s="46"/>
      <c r="H20" s="672" t="s">
        <v>373</v>
      </c>
      <c r="I20" s="891">
        <f>I18-I19</f>
        <v>0</v>
      </c>
    </row>
    <row r="21" spans="1:9" x14ac:dyDescent="0.2">
      <c r="A21" s="274" t="s">
        <v>105</v>
      </c>
      <c r="B21" s="130"/>
      <c r="C21" s="130"/>
      <c r="D21" s="130"/>
      <c r="E21" s="130"/>
      <c r="F21" s="130"/>
      <c r="G21" s="130"/>
      <c r="H21" s="130"/>
      <c r="I21" s="424"/>
    </row>
    <row r="22" spans="1:9" x14ac:dyDescent="0.2">
      <c r="A22" s="177" t="s">
        <v>106</v>
      </c>
      <c r="B22" s="46" t="s">
        <v>102</v>
      </c>
      <c r="C22" s="46"/>
      <c r="D22" s="141" t="s">
        <v>107</v>
      </c>
      <c r="E22" s="46" t="s">
        <v>103</v>
      </c>
      <c r="F22" s="141"/>
      <c r="G22" s="183" t="s">
        <v>108</v>
      </c>
      <c r="H22" s="46"/>
      <c r="I22" s="16"/>
    </row>
    <row r="23" spans="1:9" ht="15.75" thickBot="1" x14ac:dyDescent="0.25">
      <c r="A23" s="177" t="s">
        <v>109</v>
      </c>
      <c r="B23" s="46" t="s">
        <v>110</v>
      </c>
      <c r="C23" s="46"/>
      <c r="D23" s="141" t="s">
        <v>111</v>
      </c>
      <c r="E23" s="46" t="s">
        <v>112</v>
      </c>
      <c r="F23" s="141"/>
      <c r="G23" s="141" t="s">
        <v>113</v>
      </c>
      <c r="H23" s="46"/>
      <c r="I23" s="16"/>
    </row>
    <row r="24" spans="1:9" ht="15.75" thickTop="1" x14ac:dyDescent="0.2">
      <c r="A24" s="129"/>
      <c r="B24" s="129"/>
      <c r="C24" s="129"/>
      <c r="D24" s="129"/>
      <c r="E24" s="129"/>
      <c r="F24" s="129"/>
      <c r="G24" s="129"/>
      <c r="H24" s="129"/>
      <c r="I24" s="129"/>
    </row>
  </sheetData>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34"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276"/>
      <c r="B1" s="999"/>
      <c r="C1" s="999"/>
      <c r="D1" s="999"/>
      <c r="E1" s="999"/>
      <c r="F1" s="999"/>
      <c r="G1" s="999"/>
      <c r="H1" s="999"/>
      <c r="I1" s="999"/>
      <c r="J1" s="999"/>
      <c r="K1" s="999" t="s">
        <v>523</v>
      </c>
      <c r="L1" s="1002"/>
    </row>
    <row r="2" spans="1:12" ht="15.75" x14ac:dyDescent="0.25">
      <c r="A2" s="1277"/>
      <c r="B2" s="1005"/>
      <c r="C2" s="1005"/>
      <c r="D2" s="1005"/>
      <c r="E2" s="1005"/>
      <c r="F2" s="1278" t="s">
        <v>524</v>
      </c>
      <c r="G2" s="1005"/>
      <c r="H2" s="1005"/>
      <c r="I2" s="1005"/>
      <c r="J2" s="1005"/>
      <c r="K2" s="1005"/>
      <c r="L2" s="1279"/>
    </row>
    <row r="3" spans="1:12" x14ac:dyDescent="0.2">
      <c r="A3" s="1277"/>
      <c r="B3" s="1005"/>
      <c r="C3" s="1005"/>
      <c r="D3" s="1005"/>
      <c r="E3" s="1005"/>
      <c r="F3" s="1005"/>
      <c r="G3" s="1005"/>
      <c r="H3" s="1005"/>
      <c r="I3" s="1005"/>
      <c r="J3" s="1005"/>
      <c r="K3" s="1005"/>
      <c r="L3" s="1007"/>
    </row>
    <row r="4" spans="1:12" x14ac:dyDescent="0.2">
      <c r="A4" s="1277"/>
      <c r="B4" s="1005"/>
      <c r="C4" s="1005"/>
      <c r="D4" s="1005"/>
      <c r="E4" s="1005"/>
      <c r="F4" s="1280" t="s">
        <v>525</v>
      </c>
      <c r="G4" s="1346">
        <f>'Input Data'!$D$29</f>
        <v>0</v>
      </c>
      <c r="H4" s="1005"/>
      <c r="I4" s="1005"/>
      <c r="J4" s="1072" t="s">
        <v>3</v>
      </c>
      <c r="K4" s="1005" t="s">
        <v>410</v>
      </c>
      <c r="L4" s="1281"/>
    </row>
    <row r="5" spans="1:12" x14ac:dyDescent="0.2">
      <c r="A5" s="1277"/>
      <c r="B5" s="1005"/>
      <c r="C5" s="1005"/>
      <c r="D5" s="1005"/>
      <c r="E5" s="1005"/>
      <c r="F5" s="1005"/>
      <c r="G5" s="1005"/>
      <c r="H5" s="1005"/>
      <c r="I5" s="1005"/>
      <c r="J5" s="1005"/>
      <c r="K5" s="1005"/>
      <c r="L5" s="1282"/>
    </row>
    <row r="6" spans="1:12" x14ac:dyDescent="0.2">
      <c r="A6" s="1277"/>
      <c r="B6" s="1015" t="s">
        <v>526</v>
      </c>
      <c r="C6" s="1005"/>
      <c r="D6" s="1015" t="s">
        <v>410</v>
      </c>
      <c r="E6" s="1752"/>
      <c r="F6" s="1753"/>
      <c r="G6" s="1753"/>
      <c r="H6" s="1753"/>
      <c r="I6" s="1753"/>
      <c r="J6" s="1753"/>
      <c r="K6" s="1753"/>
      <c r="L6" s="1754"/>
    </row>
    <row r="7" spans="1:12" x14ac:dyDescent="0.2">
      <c r="A7" s="1277"/>
      <c r="B7" s="1015"/>
      <c r="C7" s="1005"/>
      <c r="D7" s="1015"/>
      <c r="E7" s="1755"/>
      <c r="F7" s="1755"/>
      <c r="G7" s="1755"/>
      <c r="H7" s="1755"/>
      <c r="I7" s="1755"/>
      <c r="J7" s="1755"/>
      <c r="K7" s="1755"/>
      <c r="L7" s="1756"/>
    </row>
    <row r="8" spans="1:12" x14ac:dyDescent="0.2">
      <c r="A8" s="1277"/>
      <c r="B8" s="1015"/>
      <c r="C8" s="1005"/>
      <c r="D8" s="1015"/>
      <c r="E8" s="1283"/>
      <c r="F8" s="1284"/>
      <c r="G8" s="1284"/>
      <c r="H8" s="1284"/>
      <c r="I8" s="1284"/>
      <c r="J8" s="1284"/>
      <c r="K8" s="1284"/>
      <c r="L8" s="1285"/>
    </row>
    <row r="9" spans="1:12" x14ac:dyDescent="0.2">
      <c r="A9" s="1277"/>
      <c r="B9" s="1005"/>
      <c r="C9" s="1005"/>
      <c r="D9" s="1005"/>
      <c r="E9" s="1286" t="s">
        <v>527</v>
      </c>
      <c r="F9" s="1287"/>
      <c r="G9" s="1288"/>
      <c r="H9" s="325"/>
      <c r="I9" s="1288"/>
      <c r="K9" s="1288"/>
      <c r="L9" s="1282"/>
    </row>
    <row r="10" spans="1:12" x14ac:dyDescent="0.2">
      <c r="A10" s="1277"/>
      <c r="B10" s="1005"/>
      <c r="C10" s="1289"/>
      <c r="D10" s="1005"/>
      <c r="E10" s="1290"/>
      <c r="F10" s="1291"/>
      <c r="G10" s="1291"/>
      <c r="H10" s="1291"/>
      <c r="I10" s="1291"/>
      <c r="J10" s="1291"/>
      <c r="K10" s="1016"/>
      <c r="L10" s="1292"/>
    </row>
    <row r="11" spans="1:12" x14ac:dyDescent="0.2">
      <c r="A11" s="1277"/>
      <c r="B11" s="1015" t="s">
        <v>528</v>
      </c>
      <c r="C11" s="1005"/>
      <c r="D11" s="1015" t="s">
        <v>410</v>
      </c>
      <c r="E11" s="1757"/>
      <c r="F11" s="1758"/>
      <c r="G11" s="1758"/>
      <c r="H11" s="1758"/>
      <c r="I11" s="1758"/>
      <c r="J11" s="1758"/>
      <c r="K11" s="1758"/>
      <c r="L11" s="1759"/>
    </row>
    <row r="12" spans="1:12" x14ac:dyDescent="0.2">
      <c r="A12" s="1277"/>
      <c r="B12" s="1015" t="s">
        <v>529</v>
      </c>
      <c r="C12" s="1005"/>
      <c r="D12" s="1005"/>
      <c r="E12" s="1760"/>
      <c r="F12" s="1761"/>
      <c r="G12" s="1761"/>
      <c r="H12" s="1761"/>
      <c r="I12" s="1761"/>
      <c r="J12" s="1761"/>
      <c r="K12" s="1005" t="s">
        <v>530</v>
      </c>
      <c r="L12" s="1293"/>
    </row>
    <row r="13" spans="1:12" x14ac:dyDescent="0.2">
      <c r="A13" s="1277"/>
      <c r="B13" s="1015" t="s">
        <v>531</v>
      </c>
      <c r="C13" s="1005"/>
      <c r="D13" s="1015" t="s">
        <v>410</v>
      </c>
      <c r="E13" s="1294"/>
      <c r="F13" s="1016"/>
      <c r="G13" s="1005"/>
      <c r="H13" s="1280" t="s">
        <v>532</v>
      </c>
      <c r="I13" s="1074" t="s">
        <v>410</v>
      </c>
      <c r="J13" s="1294"/>
      <c r="K13" s="1016"/>
      <c r="L13" s="1007"/>
    </row>
    <row r="14" spans="1:12" x14ac:dyDescent="0.2">
      <c r="A14" s="1277"/>
      <c r="B14" s="1005"/>
      <c r="C14" s="1005"/>
      <c r="D14" s="1005"/>
      <c r="E14" s="1005"/>
      <c r="F14" s="1005"/>
      <c r="G14" s="1005"/>
      <c r="H14" s="1005"/>
      <c r="I14" s="1005"/>
      <c r="J14" s="1005"/>
      <c r="K14" s="1005"/>
      <c r="L14" s="1007"/>
    </row>
    <row r="15" spans="1:12" x14ac:dyDescent="0.2">
      <c r="A15" s="1277"/>
      <c r="B15" s="1015" t="s">
        <v>533</v>
      </c>
      <c r="C15" s="1005"/>
      <c r="D15" s="1015" t="s">
        <v>410</v>
      </c>
      <c r="E15" s="1294"/>
      <c r="F15" s="1016"/>
      <c r="G15" s="1005"/>
      <c r="H15" s="1280" t="s">
        <v>534</v>
      </c>
      <c r="I15" s="1074" t="s">
        <v>410</v>
      </c>
      <c r="J15" s="1295"/>
      <c r="K15" s="1291"/>
      <c r="L15" s="1007"/>
    </row>
    <row r="16" spans="1:12" x14ac:dyDescent="0.2">
      <c r="A16" s="1277"/>
      <c r="B16" s="1015"/>
      <c r="C16" s="1005"/>
      <c r="D16" s="1015"/>
      <c r="E16" s="1015"/>
      <c r="F16" s="1005"/>
      <c r="G16" s="1005"/>
      <c r="H16" s="1015"/>
      <c r="I16" s="1015"/>
      <c r="J16" s="1015"/>
      <c r="K16" s="1005"/>
      <c r="L16" s="1246"/>
    </row>
    <row r="17" spans="1:12" ht="15.75" x14ac:dyDescent="0.25">
      <c r="A17" s="1296"/>
      <c r="B17" s="1015" t="s">
        <v>535</v>
      </c>
      <c r="C17" s="1005"/>
      <c r="D17" s="1005"/>
      <c r="E17" s="1005"/>
      <c r="F17" s="1005"/>
      <c r="G17" s="1005"/>
      <c r="H17" s="1005"/>
      <c r="I17" s="1005"/>
      <c r="J17" s="1005"/>
      <c r="K17" s="1005"/>
      <c r="L17" s="1152" t="s">
        <v>536</v>
      </c>
    </row>
    <row r="18" spans="1:12" x14ac:dyDescent="0.2">
      <c r="A18" s="1762" t="s">
        <v>537</v>
      </c>
      <c r="B18" s="1005"/>
      <c r="C18" s="1005"/>
      <c r="D18" s="1005"/>
      <c r="E18" s="1005"/>
      <c r="F18" s="1189"/>
      <c r="G18" s="1005"/>
      <c r="H18" s="1005"/>
      <c r="I18" s="1005"/>
      <c r="J18" s="1005"/>
      <c r="K18" s="1005"/>
      <c r="L18" s="1297"/>
    </row>
    <row r="19" spans="1:12" x14ac:dyDescent="0.2">
      <c r="A19" s="1763"/>
      <c r="B19" s="1015" t="s">
        <v>538</v>
      </c>
      <c r="C19" s="1005"/>
      <c r="D19" s="1015" t="s">
        <v>410</v>
      </c>
      <c r="E19" s="1189" t="s">
        <v>539</v>
      </c>
      <c r="F19" s="1189"/>
      <c r="G19" s="1005"/>
      <c r="H19" s="1005" t="s">
        <v>540</v>
      </c>
      <c r="I19" s="1005"/>
      <c r="J19" s="1005"/>
      <c r="K19" s="1005"/>
      <c r="L19" s="1298"/>
    </row>
    <row r="20" spans="1:12" x14ac:dyDescent="0.2">
      <c r="A20" s="1763"/>
      <c r="B20" s="1005"/>
      <c r="C20" s="1005"/>
      <c r="D20" s="1005"/>
      <c r="E20" s="1005"/>
      <c r="F20" s="1005"/>
      <c r="G20" s="1005"/>
      <c r="H20" s="1062" t="s">
        <v>541</v>
      </c>
      <c r="I20" s="1005"/>
      <c r="J20" s="1062"/>
      <c r="K20" s="1005"/>
      <c r="L20" s="1299"/>
    </row>
    <row r="21" spans="1:12" x14ac:dyDescent="0.2">
      <c r="A21" s="1764"/>
      <c r="B21" s="1005"/>
      <c r="C21" s="1005"/>
      <c r="D21" s="1005"/>
      <c r="E21" s="1005"/>
      <c r="F21" s="1005"/>
      <c r="G21" s="1005"/>
      <c r="H21" s="1745" t="s">
        <v>542</v>
      </c>
      <c r="I21" s="1005"/>
      <c r="J21" s="1745" t="s">
        <v>543</v>
      </c>
      <c r="K21" s="1005"/>
      <c r="L21" s="1249"/>
    </row>
    <row r="22" spans="1:12" x14ac:dyDescent="0.2">
      <c r="A22" s="1300" t="s">
        <v>544</v>
      </c>
      <c r="B22" s="1015" t="s">
        <v>545</v>
      </c>
      <c r="C22" s="1005"/>
      <c r="D22" s="1015" t="s">
        <v>410</v>
      </c>
      <c r="E22" s="1189"/>
      <c r="F22" s="1005"/>
      <c r="G22" s="1005"/>
      <c r="H22" s="1746"/>
      <c r="I22" s="1005"/>
      <c r="J22" s="1746"/>
      <c r="K22" s="1005"/>
      <c r="L22" s="1298"/>
    </row>
    <row r="23" spans="1:12" x14ac:dyDescent="0.2">
      <c r="A23" s="1301"/>
      <c r="B23" s="1015"/>
      <c r="C23" s="1006" t="s">
        <v>546</v>
      </c>
      <c r="D23" s="1006"/>
      <c r="E23" s="1006"/>
      <c r="F23" s="1006"/>
      <c r="G23" s="1006"/>
      <c r="H23" s="1302"/>
      <c r="I23" s="1006"/>
      <c r="J23" s="1302"/>
      <c r="K23" s="1005"/>
      <c r="L23" s="1303"/>
    </row>
    <row r="24" spans="1:12" x14ac:dyDescent="0.2">
      <c r="A24" s="1301"/>
      <c r="B24" s="1015"/>
      <c r="C24" s="1005" t="s">
        <v>547</v>
      </c>
      <c r="D24" s="1015"/>
      <c r="E24" s="1005"/>
      <c r="F24" s="1005"/>
      <c r="G24" s="1005"/>
      <c r="H24" s="1304"/>
      <c r="I24" s="1005"/>
      <c r="J24" s="1304"/>
      <c r="K24" s="1005"/>
      <c r="L24" s="1303"/>
    </row>
    <row r="25" spans="1:12" x14ac:dyDescent="0.2">
      <c r="A25" s="1301"/>
      <c r="B25" s="1005"/>
      <c r="C25" s="1005" t="s">
        <v>548</v>
      </c>
      <c r="D25" s="1015"/>
      <c r="E25" s="1005"/>
      <c r="F25" s="1005"/>
      <c r="G25" s="1005"/>
      <c r="H25" s="1305"/>
      <c r="I25" s="1005"/>
      <c r="J25" s="1305"/>
      <c r="K25" s="1005"/>
      <c r="L25" s="1249"/>
    </row>
    <row r="26" spans="1:12" x14ac:dyDescent="0.2">
      <c r="A26" s="1301"/>
      <c r="B26" s="1005"/>
      <c r="C26" s="1005" t="s">
        <v>549</v>
      </c>
      <c r="D26" s="1189"/>
      <c r="E26" s="1005"/>
      <c r="F26" s="1005"/>
      <c r="G26" s="1005"/>
      <c r="H26" s="1305"/>
      <c r="I26" s="1005"/>
      <c r="J26" s="1305"/>
      <c r="K26" s="1005"/>
      <c r="L26" s="1249"/>
    </row>
    <row r="27" spans="1:12" x14ac:dyDescent="0.2">
      <c r="A27" s="1301"/>
      <c r="C27" s="1189"/>
      <c r="H27" s="1305"/>
      <c r="I27" s="1005"/>
      <c r="J27" s="1305"/>
      <c r="K27" s="1005"/>
      <c r="L27" s="1303"/>
    </row>
    <row r="28" spans="1:12" ht="15.75" thickBot="1" x14ac:dyDescent="0.25">
      <c r="A28" s="1301"/>
      <c r="B28" s="1015" t="s">
        <v>550</v>
      </c>
      <c r="C28" s="1005" t="s">
        <v>551</v>
      </c>
      <c r="D28" s="1005"/>
      <c r="E28" s="1005"/>
      <c r="F28" s="1005"/>
      <c r="G28" s="1005"/>
      <c r="H28" s="1306"/>
      <c r="I28" s="1005"/>
      <c r="J28" s="1307"/>
      <c r="K28" s="1005"/>
      <c r="L28" s="1249"/>
    </row>
    <row r="29" spans="1:12" ht="15.75" thickBot="1" x14ac:dyDescent="0.25">
      <c r="A29" s="1301"/>
      <c r="B29" s="1005"/>
      <c r="C29" s="1005"/>
      <c r="D29" s="1015"/>
      <c r="E29" s="1005"/>
      <c r="F29" s="1005"/>
      <c r="G29" s="1308" t="s">
        <v>552</v>
      </c>
      <c r="H29" s="1309">
        <f>SUM(H23:H28)</f>
        <v>0</v>
      </c>
      <c r="I29" s="1005"/>
      <c r="J29" s="1310">
        <f>SUM(J24:J28)</f>
        <v>0</v>
      </c>
      <c r="K29" s="1005"/>
      <c r="L29" s="1298">
        <f>J29</f>
        <v>0</v>
      </c>
    </row>
    <row r="30" spans="1:12" x14ac:dyDescent="0.2">
      <c r="A30" s="1301"/>
      <c r="B30" s="1005"/>
      <c r="C30" s="1005"/>
      <c r="D30" s="1005"/>
      <c r="E30" s="1005"/>
      <c r="F30" s="1005"/>
      <c r="G30" s="1005"/>
      <c r="H30" s="1005"/>
      <c r="I30" s="1005"/>
      <c r="J30" s="1311"/>
      <c r="K30" s="1005"/>
      <c r="L30" s="1249"/>
    </row>
    <row r="31" spans="1:12" x14ac:dyDescent="0.2">
      <c r="A31" s="1301"/>
      <c r="B31" s="1005"/>
      <c r="C31" s="1005"/>
      <c r="D31" s="1005"/>
      <c r="E31" s="1005"/>
      <c r="F31" s="1005"/>
      <c r="G31" s="1005"/>
      <c r="H31" s="1742" t="s">
        <v>553</v>
      </c>
      <c r="I31" s="1743"/>
      <c r="J31" s="1744"/>
      <c r="K31" s="1005"/>
      <c r="L31" s="1249"/>
    </row>
    <row r="32" spans="1:12" x14ac:dyDescent="0.2">
      <c r="A32" s="1301"/>
      <c r="B32" s="1015" t="s">
        <v>554</v>
      </c>
      <c r="C32" s="1005"/>
      <c r="D32" s="1005"/>
      <c r="E32" s="1005"/>
      <c r="F32" s="1005"/>
      <c r="G32" s="1005"/>
      <c r="H32" s="1745" t="s">
        <v>542</v>
      </c>
      <c r="I32" s="1312"/>
      <c r="J32" s="1745" t="s">
        <v>543</v>
      </c>
      <c r="K32" s="1005"/>
      <c r="L32" s="1249"/>
    </row>
    <row r="33" spans="1:12" x14ac:dyDescent="0.2">
      <c r="A33" s="1301"/>
      <c r="B33" s="1005"/>
      <c r="C33" s="1005"/>
      <c r="D33" s="1005"/>
      <c r="E33" s="1005"/>
      <c r="F33" s="1005"/>
      <c r="G33" s="1005"/>
      <c r="H33" s="1746"/>
      <c r="I33" s="1313"/>
      <c r="J33" s="1746"/>
      <c r="K33" s="1005"/>
      <c r="L33" s="1249"/>
    </row>
    <row r="34" spans="1:12" x14ac:dyDescent="0.2">
      <c r="A34" s="1300" t="s">
        <v>555</v>
      </c>
      <c r="B34" s="1015" t="s">
        <v>556</v>
      </c>
      <c r="C34" s="1005"/>
      <c r="D34" s="1015" t="s">
        <v>410</v>
      </c>
      <c r="E34" s="1314"/>
      <c r="F34" s="1315"/>
      <c r="G34" s="1316"/>
      <c r="H34" s="1304"/>
      <c r="I34" s="1037"/>
      <c r="J34" s="1304"/>
      <c r="K34" s="1005"/>
      <c r="L34" s="1249"/>
    </row>
    <row r="35" spans="1:12" x14ac:dyDescent="0.2">
      <c r="A35" s="1300"/>
      <c r="B35" s="1015" t="s">
        <v>273</v>
      </c>
      <c r="C35" s="1189"/>
      <c r="D35" s="1317"/>
      <c r="E35" s="1189"/>
      <c r="F35" s="1747"/>
      <c r="G35" s="1748"/>
      <c r="H35" s="1306"/>
      <c r="I35" s="1037"/>
      <c r="J35" s="1306"/>
      <c r="K35" s="1005"/>
      <c r="L35" s="1249"/>
    </row>
    <row r="36" spans="1:12" x14ac:dyDescent="0.2">
      <c r="A36" s="1300" t="s">
        <v>557</v>
      </c>
      <c r="B36" s="1015" t="s">
        <v>558</v>
      </c>
      <c r="C36" s="1189"/>
      <c r="D36" s="1317"/>
      <c r="E36" s="1189"/>
      <c r="F36" s="1747"/>
      <c r="G36" s="1748"/>
      <c r="H36" s="1304"/>
      <c r="I36" s="1037"/>
      <c r="J36" s="1304"/>
      <c r="K36" s="1005"/>
      <c r="L36" s="1249"/>
    </row>
    <row r="37" spans="1:12" ht="15.75" thickBot="1" x14ac:dyDescent="0.25">
      <c r="A37" s="1300"/>
      <c r="B37" s="1005"/>
      <c r="C37" s="1189"/>
      <c r="D37" s="1189"/>
      <c r="E37" s="1189"/>
      <c r="F37" s="1189"/>
      <c r="G37" s="1189"/>
      <c r="H37" s="1306"/>
      <c r="I37" s="1037"/>
      <c r="J37" s="1306"/>
      <c r="K37" s="1005"/>
      <c r="L37" s="1249"/>
    </row>
    <row r="38" spans="1:12" ht="15.75" thickBot="1" x14ac:dyDescent="0.25">
      <c r="A38" s="1301"/>
      <c r="B38" s="1005"/>
      <c r="C38" s="1749" t="s">
        <v>559</v>
      </c>
      <c r="D38" s="1749"/>
      <c r="E38" s="1749"/>
      <c r="F38" s="1749"/>
      <c r="G38" s="1749"/>
      <c r="H38" s="1309">
        <f>SUM(H34:H37)</f>
        <v>0</v>
      </c>
      <c r="I38" s="1005"/>
      <c r="J38" s="1318">
        <f>SUM(J34:J37)</f>
        <v>0</v>
      </c>
      <c r="K38" s="1005"/>
      <c r="L38" s="1298">
        <f>J38</f>
        <v>0</v>
      </c>
    </row>
    <row r="39" spans="1:12" x14ac:dyDescent="0.2">
      <c r="A39" s="1319"/>
      <c r="B39" s="1005"/>
      <c r="C39" s="1189"/>
      <c r="D39" s="1189"/>
      <c r="E39" s="1189"/>
      <c r="F39" s="1189"/>
      <c r="G39" s="1189"/>
      <c r="H39" s="1005"/>
      <c r="I39" s="1005"/>
      <c r="J39" s="1136"/>
      <c r="K39" s="1005"/>
      <c r="L39" s="1249"/>
    </row>
    <row r="40" spans="1:12" x14ac:dyDescent="0.2">
      <c r="A40" s="1319"/>
      <c r="B40" s="1015" t="s">
        <v>560</v>
      </c>
      <c r="C40" s="1189"/>
      <c r="D40" s="1189"/>
      <c r="E40" s="1189"/>
      <c r="F40" s="1189"/>
      <c r="G40" s="1189"/>
      <c r="H40" s="1742" t="s">
        <v>561</v>
      </c>
      <c r="I40" s="1743"/>
      <c r="J40" s="1744"/>
      <c r="K40" s="1005"/>
      <c r="L40" s="1249"/>
    </row>
    <row r="41" spans="1:12" x14ac:dyDescent="0.2">
      <c r="A41" s="1319"/>
      <c r="B41" s="1005"/>
      <c r="C41" s="1189"/>
      <c r="D41" s="1189"/>
      <c r="E41" s="1189"/>
      <c r="F41" s="1189"/>
      <c r="G41" s="1189"/>
      <c r="H41" s="1745" t="s">
        <v>542</v>
      </c>
      <c r="I41" s="1312"/>
      <c r="J41" s="1745" t="s">
        <v>543</v>
      </c>
      <c r="K41" s="1005"/>
      <c r="L41" s="1249"/>
    </row>
    <row r="42" spans="1:12" x14ac:dyDescent="0.2">
      <c r="A42" s="1319"/>
      <c r="B42" s="1005"/>
      <c r="C42" s="1189"/>
      <c r="D42" s="1189"/>
      <c r="E42" s="1189"/>
      <c r="F42" s="1189"/>
      <c r="G42" s="1189"/>
      <c r="H42" s="1746"/>
      <c r="I42" s="1313"/>
      <c r="J42" s="1746"/>
      <c r="K42" s="1005"/>
      <c r="L42" s="1249"/>
    </row>
    <row r="43" spans="1:12" x14ac:dyDescent="0.2">
      <c r="A43" s="1300" t="s">
        <v>562</v>
      </c>
      <c r="B43" s="1015" t="s">
        <v>563</v>
      </c>
      <c r="C43" s="1189"/>
      <c r="D43" s="1317"/>
      <c r="E43" s="1189"/>
      <c r="F43" s="1747"/>
      <c r="G43" s="1748"/>
      <c r="H43" s="1320"/>
      <c r="I43" s="1005"/>
      <c r="J43" s="1320"/>
      <c r="K43" s="1005"/>
      <c r="L43" s="1249"/>
    </row>
    <row r="44" spans="1:12" x14ac:dyDescent="0.2">
      <c r="A44" s="1300"/>
      <c r="B44" s="1005"/>
      <c r="C44" s="1189"/>
      <c r="D44" s="1189"/>
      <c r="E44" s="1189"/>
      <c r="F44" s="1189"/>
      <c r="G44" s="1321"/>
      <c r="H44" s="1306"/>
      <c r="I44" s="1005"/>
      <c r="J44" s="1306"/>
      <c r="K44" s="1005"/>
      <c r="L44" s="1249"/>
    </row>
    <row r="45" spans="1:12" x14ac:dyDescent="0.2">
      <c r="A45" s="1300" t="s">
        <v>562</v>
      </c>
      <c r="B45" s="1015" t="s">
        <v>564</v>
      </c>
      <c r="C45" s="1189"/>
      <c r="D45" s="1317"/>
      <c r="E45" s="1189"/>
      <c r="F45" s="1315"/>
      <c r="G45" s="1316"/>
      <c r="H45" s="1304"/>
      <c r="I45" s="1005"/>
      <c r="J45" s="1304"/>
      <c r="K45" s="1005"/>
      <c r="L45" s="1249"/>
    </row>
    <row r="46" spans="1:12" ht="15.75" thickBot="1" x14ac:dyDescent="0.25">
      <c r="A46" s="1300"/>
      <c r="B46" s="1005"/>
      <c r="C46" s="1189"/>
      <c r="D46" s="1189"/>
      <c r="E46" s="1189"/>
      <c r="F46" s="1189"/>
      <c r="G46" s="1321"/>
      <c r="H46" s="1306"/>
      <c r="I46" s="1005"/>
      <c r="J46" s="1306"/>
      <c r="K46" s="1005"/>
      <c r="L46" s="1249"/>
    </row>
    <row r="47" spans="1:12" ht="15.75" thickBot="1" x14ac:dyDescent="0.25">
      <c r="A47" s="1319"/>
      <c r="B47" s="1750" t="s">
        <v>565</v>
      </c>
      <c r="C47" s="1751"/>
      <c r="D47" s="1751"/>
      <c r="E47" s="1751"/>
      <c r="F47" s="1751"/>
      <c r="G47" s="1751"/>
      <c r="H47" s="1322">
        <f>SUM(H43:H46)</f>
        <v>0</v>
      </c>
      <c r="I47" s="1005"/>
      <c r="J47" s="1318">
        <f>SUM(J43:J46)</f>
        <v>0</v>
      </c>
      <c r="K47" s="1005"/>
      <c r="L47" s="1298">
        <f>J47</f>
        <v>0</v>
      </c>
    </row>
    <row r="48" spans="1:12" x14ac:dyDescent="0.2">
      <c r="A48" s="1319"/>
      <c r="B48" s="1005"/>
      <c r="C48" s="1005"/>
      <c r="D48" s="1005"/>
      <c r="E48" s="1005"/>
      <c r="F48" s="1005"/>
      <c r="G48" s="1005"/>
      <c r="H48" s="1188"/>
      <c r="I48" s="1005"/>
      <c r="J48" s="1005"/>
      <c r="K48" s="1005"/>
      <c r="L48" s="1249"/>
    </row>
    <row r="49" spans="1:12" ht="16.5" thickBot="1" x14ac:dyDescent="0.3">
      <c r="A49" s="1323" t="s">
        <v>566</v>
      </c>
      <c r="B49" s="1324" t="s">
        <v>273</v>
      </c>
      <c r="C49" s="1325"/>
      <c r="D49" s="1325"/>
      <c r="E49" s="1325"/>
      <c r="F49" s="325"/>
      <c r="G49" s="1072" t="s">
        <v>567</v>
      </c>
      <c r="H49" s="1326"/>
      <c r="I49" s="1006"/>
      <c r="J49" s="1327"/>
      <c r="K49" s="1005"/>
      <c r="L49" s="1328">
        <f>J49</f>
        <v>0</v>
      </c>
    </row>
    <row r="50" spans="1:12" ht="15.75" thickBot="1" x14ac:dyDescent="0.25">
      <c r="A50" s="1319"/>
      <c r="B50" s="1325"/>
      <c r="C50" s="1329"/>
      <c r="D50" s="1280"/>
      <c r="E50" s="1280"/>
      <c r="F50" s="325"/>
      <c r="G50" s="1280" t="s">
        <v>568</v>
      </c>
      <c r="H50" s="1330">
        <f>SUM(H23:H28)+SUM(H34:H36)+SUM(H43:H45)+H49</f>
        <v>0</v>
      </c>
      <c r="I50" s="1006"/>
      <c r="J50" s="1330">
        <f>SUM(J23:J28)+SUM(J34:J36)+SUM(J43:J45)+J49</f>
        <v>0</v>
      </c>
      <c r="K50" s="1005"/>
      <c r="L50" s="1249"/>
    </row>
    <row r="51" spans="1:12" x14ac:dyDescent="0.2">
      <c r="A51" s="1319"/>
      <c r="B51" s="1329"/>
      <c r="C51" s="1329"/>
      <c r="D51" s="1329"/>
      <c r="E51" s="1005"/>
      <c r="F51" s="1005"/>
      <c r="G51" s="1005"/>
      <c r="H51" s="1005"/>
      <c r="I51" s="1005"/>
      <c r="J51" s="1005"/>
      <c r="K51" s="1005"/>
      <c r="L51" s="1303"/>
    </row>
    <row r="52" spans="1:12" x14ac:dyDescent="0.2">
      <c r="A52" s="1319"/>
      <c r="B52" s="1331"/>
      <c r="C52" s="1331"/>
      <c r="D52" s="1331"/>
      <c r="E52" s="1025"/>
      <c r="F52" s="1192"/>
      <c r="G52" s="1192"/>
      <c r="H52" s="1192"/>
      <c r="I52" s="1192"/>
      <c r="J52" s="1192"/>
      <c r="K52" s="1192"/>
      <c r="L52" s="1297"/>
    </row>
    <row r="53" spans="1:12" x14ac:dyDescent="0.2">
      <c r="A53" s="1319"/>
      <c r="B53" s="1189"/>
      <c r="C53" s="1189"/>
      <c r="D53" s="1189"/>
      <c r="E53" s="1135" t="s">
        <v>569</v>
      </c>
      <c r="F53" s="1005"/>
      <c r="G53" s="1005"/>
      <c r="H53" s="1005"/>
      <c r="I53" s="1005"/>
      <c r="J53" s="1005"/>
      <c r="K53" s="1005"/>
      <c r="L53" s="1332">
        <f>SUM(L18:L47)</f>
        <v>0</v>
      </c>
    </row>
    <row r="54" spans="1:12" x14ac:dyDescent="0.2">
      <c r="A54" s="1319"/>
      <c r="B54" s="1189"/>
      <c r="C54" s="1189"/>
      <c r="D54" s="1189"/>
      <c r="E54" s="1135" t="s">
        <v>570</v>
      </c>
      <c r="F54" s="1333">
        <v>0.14000000000000001</v>
      </c>
      <c r="G54" s="1005" t="s">
        <v>571</v>
      </c>
      <c r="H54" s="1334">
        <f>L53</f>
        <v>0</v>
      </c>
      <c r="I54" s="1005"/>
      <c r="J54" s="1005"/>
      <c r="K54" s="1005"/>
      <c r="L54" s="1303">
        <f>F54*L53</f>
        <v>0</v>
      </c>
    </row>
    <row r="55" spans="1:12" ht="15.75" thickBot="1" x14ac:dyDescent="0.25">
      <c r="A55" s="1319"/>
      <c r="B55" s="1189"/>
      <c r="C55" s="1189"/>
      <c r="D55" s="1189"/>
      <c r="E55" s="1037" t="s">
        <v>572</v>
      </c>
      <c r="F55" s="1005"/>
      <c r="G55" s="1005"/>
      <c r="H55" s="1005"/>
      <c r="I55" s="1005"/>
      <c r="J55" s="1005"/>
      <c r="K55" s="1005"/>
      <c r="L55" s="1335">
        <f>L49</f>
        <v>0</v>
      </c>
    </row>
    <row r="56" spans="1:12" ht="15.75" thickBot="1" x14ac:dyDescent="0.25">
      <c r="A56" s="1319"/>
      <c r="B56" s="1336"/>
      <c r="C56" s="1336"/>
      <c r="D56" s="1336"/>
      <c r="E56" s="1740" t="s">
        <v>573</v>
      </c>
      <c r="F56" s="1741"/>
      <c r="G56" s="1741"/>
      <c r="H56" s="1741"/>
      <c r="I56" s="1062"/>
      <c r="J56" s="1062"/>
      <c r="K56" s="1062"/>
      <c r="L56" s="1337">
        <f>L53+L54+L55</f>
        <v>0</v>
      </c>
    </row>
    <row r="57" spans="1:12" ht="15.75" thickBot="1" x14ac:dyDescent="0.25">
      <c r="A57" s="1338"/>
      <c r="B57" s="1339" t="s">
        <v>574</v>
      </c>
      <c r="C57" s="1084"/>
      <c r="D57" s="1084"/>
      <c r="E57" s="1084"/>
      <c r="F57" s="1084"/>
      <c r="G57" s="1084"/>
      <c r="H57" s="1084"/>
      <c r="I57" s="1084"/>
      <c r="J57" s="1084"/>
      <c r="K57" s="1084"/>
      <c r="L57" s="1340"/>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59"/>
  <sheetViews>
    <sheetView tabSelected="1" zoomScale="75" zoomScaleNormal="75" zoomScaleSheetLayoutView="75" workbookViewId="0">
      <selection activeCell="D8" sqref="D8"/>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60.75" customHeight="1" thickTop="1" thickBot="1" x14ac:dyDescent="0.25">
      <c r="A1" s="1371" t="s">
        <v>403</v>
      </c>
      <c r="B1" s="1372"/>
      <c r="C1" s="1372"/>
      <c r="D1" s="1372"/>
      <c r="E1" s="1372"/>
      <c r="F1" s="1372"/>
      <c r="G1" s="1372"/>
      <c r="H1" s="1373"/>
    </row>
    <row r="2" spans="1:8" ht="15.75" customHeight="1" thickTop="1" x14ac:dyDescent="0.2">
      <c r="A2" s="1380"/>
      <c r="B2" s="1381"/>
      <c r="C2" s="1381"/>
      <c r="D2" s="1381"/>
      <c r="E2" s="1384" t="s">
        <v>136</v>
      </c>
      <c r="F2" s="1385"/>
      <c r="G2" s="1385"/>
      <c r="H2" s="1386"/>
    </row>
    <row r="3" spans="1:8" ht="28.5" customHeight="1" x14ac:dyDescent="0.2">
      <c r="A3" s="1382"/>
      <c r="B3" s="1383"/>
      <c r="C3" s="1383"/>
      <c r="D3" s="1383"/>
      <c r="E3" s="1387"/>
      <c r="F3" s="1387"/>
      <c r="G3" s="1387"/>
      <c r="H3" s="1388"/>
    </row>
    <row r="4" spans="1:8" x14ac:dyDescent="0.2">
      <c r="A4" s="205"/>
      <c r="B4" s="475"/>
      <c r="C4" s="475"/>
      <c r="D4" s="475"/>
      <c r="E4" s="1374" t="str">
        <f>CONCATENATE(D10,": ",D21," FEES")</f>
        <v>ENGINEERING PROJECT: 2011 FEES</v>
      </c>
      <c r="F4" s="1375"/>
      <c r="G4" s="1375"/>
      <c r="H4" s="1376"/>
    </row>
    <row r="5" spans="1:8" ht="14.25" customHeight="1" thickBot="1" x14ac:dyDescent="0.25">
      <c r="A5" s="433"/>
      <c r="B5" s="114"/>
      <c r="C5" s="114"/>
      <c r="D5" s="114"/>
      <c r="E5" s="466"/>
      <c r="F5" s="467"/>
      <c r="G5" s="467"/>
      <c r="H5" s="991" t="s">
        <v>404</v>
      </c>
    </row>
    <row r="6" spans="1:8" ht="16.5" thickTop="1" x14ac:dyDescent="0.2">
      <c r="A6" s="476"/>
      <c r="B6" s="477"/>
      <c r="C6" s="478" t="s">
        <v>241</v>
      </c>
      <c r="D6" s="588"/>
      <c r="E6" s="48"/>
      <c r="F6" s="451" t="s">
        <v>245</v>
      </c>
      <c r="G6" s="1359"/>
      <c r="H6" s="1379"/>
    </row>
    <row r="7" spans="1:8" x14ac:dyDescent="0.2">
      <c r="A7" s="456"/>
      <c r="B7" s="441"/>
      <c r="C7" s="439" t="s">
        <v>242</v>
      </c>
      <c r="D7" s="589"/>
      <c r="E7" s="48"/>
      <c r="F7" s="451" t="s">
        <v>197</v>
      </c>
      <c r="G7" s="592"/>
      <c r="H7" s="49"/>
    </row>
    <row r="8" spans="1:8" x14ac:dyDescent="0.2">
      <c r="A8" s="456"/>
      <c r="B8" s="441"/>
      <c r="C8" s="439" t="s">
        <v>298</v>
      </c>
      <c r="D8" s="590"/>
      <c r="E8" s="48"/>
      <c r="F8" s="451" t="s">
        <v>215</v>
      </c>
      <c r="G8" s="592"/>
      <c r="H8" s="49"/>
    </row>
    <row r="9" spans="1:8" x14ac:dyDescent="0.2">
      <c r="A9" s="456"/>
      <c r="B9" s="441"/>
      <c r="C9" s="439" t="s">
        <v>246</v>
      </c>
      <c r="D9" s="591"/>
      <c r="E9" s="48"/>
      <c r="F9" s="452" t="s">
        <v>211</v>
      </c>
      <c r="G9" s="592"/>
      <c r="H9" s="115"/>
    </row>
    <row r="10" spans="1:8" ht="15.75" x14ac:dyDescent="0.2">
      <c r="A10" s="456"/>
      <c r="B10" s="441"/>
      <c r="C10" s="290" t="s">
        <v>126</v>
      </c>
      <c r="D10" s="118" t="s">
        <v>309</v>
      </c>
      <c r="E10" s="480" t="str">
        <f>IF(D10="BUILDING PROJECT","B","E")</f>
        <v>E</v>
      </c>
      <c r="F10" s="481" t="s">
        <v>196</v>
      </c>
      <c r="G10" s="1377"/>
      <c r="H10" s="1378"/>
    </row>
    <row r="11" spans="1:8" ht="15.75" x14ac:dyDescent="0.2">
      <c r="A11" s="456"/>
      <c r="B11" s="441"/>
      <c r="C11" s="928" t="s">
        <v>398</v>
      </c>
      <c r="D11" s="929" t="s">
        <v>399</v>
      </c>
      <c r="E11" s="585" t="str">
        <f>IF($D$11="Yes", "NO OF DAYS","")</f>
        <v>NO OF DAYS</v>
      </c>
      <c r="F11" s="930">
        <v>1</v>
      </c>
      <c r="G11" s="931" t="str">
        <f>IF($D$11="Yes", "RATE","")</f>
        <v>RATE</v>
      </c>
      <c r="H11" s="932">
        <v>0</v>
      </c>
    </row>
    <row r="12" spans="1:8" ht="15.75" thickBot="1" x14ac:dyDescent="0.25">
      <c r="A12" s="456"/>
      <c r="B12" s="441"/>
      <c r="C12" s="439" t="s">
        <v>118</v>
      </c>
      <c r="D12" s="1362"/>
      <c r="E12" s="1363"/>
      <c r="F12" s="1363"/>
      <c r="G12" s="1363"/>
      <c r="H12" s="1364"/>
    </row>
    <row r="13" spans="1:8" ht="15.75" thickTop="1" x14ac:dyDescent="0.2">
      <c r="A13" s="456"/>
      <c r="B13" s="441"/>
      <c r="C13" s="439" t="s">
        <v>353</v>
      </c>
      <c r="D13" s="1359"/>
      <c r="E13" s="1360"/>
      <c r="F13" s="1360"/>
      <c r="G13" s="1360"/>
      <c r="H13" s="1361"/>
    </row>
    <row r="14" spans="1:8" x14ac:dyDescent="0.2">
      <c r="A14" s="456"/>
      <c r="B14" s="441"/>
      <c r="C14" s="439" t="s">
        <v>153</v>
      </c>
      <c r="D14" s="1433"/>
      <c r="E14" s="1434"/>
      <c r="F14" s="1434"/>
      <c r="G14" s="444" t="s">
        <v>327</v>
      </c>
      <c r="H14" s="593"/>
    </row>
    <row r="15" spans="1:8" x14ac:dyDescent="0.2">
      <c r="A15" s="456"/>
      <c r="B15" s="441"/>
      <c r="C15" s="439" t="s">
        <v>325</v>
      </c>
      <c r="D15" s="1433"/>
      <c r="E15" s="1434"/>
      <c r="F15" s="1434"/>
      <c r="G15" s="444" t="s">
        <v>327</v>
      </c>
      <c r="H15" s="594"/>
    </row>
    <row r="16" spans="1:8" x14ac:dyDescent="0.2">
      <c r="A16" s="456"/>
      <c r="B16" s="441"/>
      <c r="C16" s="439" t="s">
        <v>248</v>
      </c>
      <c r="D16" s="587"/>
      <c r="E16" s="550" t="s">
        <v>205</v>
      </c>
      <c r="F16" s="596"/>
      <c r="G16" s="550" t="s">
        <v>204</v>
      </c>
      <c r="H16" s="595"/>
    </row>
    <row r="17" spans="1:8" ht="15.75" thickBot="1" x14ac:dyDescent="0.25">
      <c r="A17" s="456"/>
      <c r="B17" s="441"/>
      <c r="C17" s="439" t="s">
        <v>196</v>
      </c>
      <c r="D17" s="1377"/>
      <c r="E17" s="1448"/>
      <c r="F17" s="553"/>
      <c r="G17" s="554"/>
      <c r="H17" s="555"/>
    </row>
    <row r="18" spans="1:8" ht="15.75" thickTop="1" x14ac:dyDescent="0.2">
      <c r="A18" s="456"/>
      <c r="B18" s="441"/>
      <c r="C18" s="439" t="s">
        <v>114</v>
      </c>
      <c r="D18" s="591"/>
      <c r="E18" s="470">
        <f>IF(D18="none", "none",D18)</f>
        <v>0</v>
      </c>
      <c r="F18" s="454"/>
      <c r="G18" s="1353" t="s">
        <v>247</v>
      </c>
      <c r="H18" s="1354"/>
    </row>
    <row r="19" spans="1:8" x14ac:dyDescent="0.2">
      <c r="A19" s="456"/>
      <c r="B19" s="441"/>
      <c r="C19" s="439" t="s">
        <v>148</v>
      </c>
      <c r="D19" s="597"/>
      <c r="E19" s="471" t="str">
        <f>IF(D19="","&lt;--ERROR","")</f>
        <v>&lt;--ERROR</v>
      </c>
      <c r="F19" s="474" t="s">
        <v>198</v>
      </c>
      <c r="G19" s="1355"/>
      <c r="H19" s="1356"/>
    </row>
    <row r="20" spans="1:8" x14ac:dyDescent="0.2">
      <c r="A20" s="456"/>
      <c r="B20" s="442"/>
      <c r="C20" s="439" t="s">
        <v>26</v>
      </c>
      <c r="D20" s="598"/>
      <c r="E20" s="472"/>
      <c r="F20" s="457"/>
      <c r="G20" s="1357"/>
      <c r="H20" s="1358"/>
    </row>
    <row r="21" spans="1:8" x14ac:dyDescent="0.2">
      <c r="A21" s="458"/>
      <c r="B21" s="443"/>
      <c r="C21" s="440" t="s">
        <v>152</v>
      </c>
      <c r="D21" s="585">
        <v>2011</v>
      </c>
      <c r="E21" s="473">
        <v>1</v>
      </c>
      <c r="F21" s="446" t="s">
        <v>199</v>
      </c>
      <c r="G21" s="1368"/>
      <c r="H21" s="1367"/>
    </row>
    <row r="22" spans="1:8" x14ac:dyDescent="0.2">
      <c r="A22" s="1391" t="s">
        <v>364</v>
      </c>
      <c r="B22" s="1392"/>
      <c r="C22" s="1392"/>
      <c r="D22" s="1392"/>
      <c r="E22" s="1393"/>
      <c r="F22" s="450" t="s">
        <v>200</v>
      </c>
      <c r="G22" s="1368"/>
      <c r="H22" s="1367"/>
    </row>
    <row r="23" spans="1:8" x14ac:dyDescent="0.2">
      <c r="A23" s="1394"/>
      <c r="B23" s="1395"/>
      <c r="C23" s="1395"/>
      <c r="D23" s="1395"/>
      <c r="E23" s="1396"/>
      <c r="F23" s="450" t="s">
        <v>201</v>
      </c>
      <c r="G23" s="1369"/>
      <c r="H23" s="1367"/>
    </row>
    <row r="24" spans="1:8" x14ac:dyDescent="0.2">
      <c r="A24" s="1394"/>
      <c r="B24" s="1395"/>
      <c r="C24" s="1395"/>
      <c r="D24" s="1395"/>
      <c r="E24" s="1396"/>
      <c r="F24" s="450" t="s">
        <v>114</v>
      </c>
      <c r="G24" s="1389" t="s">
        <v>345</v>
      </c>
      <c r="H24" s="1390"/>
    </row>
    <row r="25" spans="1:8" ht="18.75" customHeight="1" x14ac:dyDescent="0.2">
      <c r="A25" s="1394"/>
      <c r="B25" s="1395"/>
      <c r="C25" s="1395"/>
      <c r="D25" s="1395"/>
      <c r="E25" s="1396"/>
      <c r="F25" s="450" t="s">
        <v>324</v>
      </c>
      <c r="G25" s="1368"/>
      <c r="H25" s="1367"/>
    </row>
    <row r="26" spans="1:8" x14ac:dyDescent="0.2">
      <c r="A26" s="1441" t="s">
        <v>27</v>
      </c>
      <c r="B26" s="1442"/>
      <c r="C26" s="1443"/>
      <c r="D26" s="10" t="str">
        <f>IF(E45&lt;H38,"USE TIME BASED FEES","PERCENTAGE BASED FEES")</f>
        <v>USE TIME BASED FEES</v>
      </c>
      <c r="E26" s="46"/>
      <c r="F26" s="447" t="s">
        <v>202</v>
      </c>
      <c r="G26" s="1368"/>
      <c r="H26" s="1367"/>
    </row>
    <row r="27" spans="1:8" ht="18" x14ac:dyDescent="0.2">
      <c r="A27" s="429" t="s">
        <v>190</v>
      </c>
      <c r="B27" s="430"/>
      <c r="C27" s="431"/>
      <c r="D27" s="482">
        <v>1</v>
      </c>
      <c r="E27" s="283"/>
      <c r="F27" s="447" t="s">
        <v>203</v>
      </c>
      <c r="G27" s="1368"/>
      <c r="H27" s="1367"/>
    </row>
    <row r="28" spans="1:8" x14ac:dyDescent="0.2">
      <c r="A28" s="532"/>
      <c r="B28" s="529"/>
      <c r="C28" s="530" t="s">
        <v>137</v>
      </c>
      <c r="D28" s="599"/>
      <c r="E28" s="283"/>
      <c r="F28" s="448" t="s">
        <v>323</v>
      </c>
      <c r="G28" s="1369"/>
      <c r="H28" s="1370"/>
    </row>
    <row r="29" spans="1:8" x14ac:dyDescent="0.2">
      <c r="A29" s="456"/>
      <c r="B29" s="531"/>
      <c r="C29" s="441" t="s">
        <v>16</v>
      </c>
      <c r="D29" s="590"/>
      <c r="E29" s="283"/>
      <c r="F29" s="449" t="s">
        <v>197</v>
      </c>
      <c r="G29" s="1366"/>
      <c r="H29" s="1367"/>
    </row>
    <row r="30" spans="1:8" x14ac:dyDescent="0.2">
      <c r="A30" s="456"/>
      <c r="B30" s="531"/>
      <c r="C30" s="441" t="s">
        <v>355</v>
      </c>
      <c r="D30" s="600"/>
      <c r="E30" s="283"/>
      <c r="F30" s="462" t="s">
        <v>351</v>
      </c>
      <c r="G30" s="1366"/>
      <c r="H30" s="1367"/>
    </row>
    <row r="31" spans="1:8" ht="18" customHeight="1" thickBot="1" x14ac:dyDescent="0.25">
      <c r="A31" s="456"/>
      <c r="B31" s="441"/>
      <c r="C31" s="441" t="s">
        <v>354</v>
      </c>
      <c r="D31" s="601"/>
      <c r="E31" s="438"/>
      <c r="F31" s="897" t="s">
        <v>352</v>
      </c>
      <c r="G31" s="1362"/>
      <c r="H31" s="1365"/>
    </row>
    <row r="32" spans="1:8" ht="18.75" customHeight="1" thickTop="1" x14ac:dyDescent="0.2">
      <c r="A32" s="536"/>
      <c r="B32" s="537"/>
      <c r="C32" s="439" t="str">
        <f>IF(F32=1,"STAGE COMPLETED",IF(F32=5,"STAGE COMPLETED","STAGE"))</f>
        <v>STAGE COMPLETED</v>
      </c>
      <c r="D32" s="1449" t="s">
        <v>402</v>
      </c>
      <c r="E32" s="1450"/>
      <c r="F32" s="584">
        <f>IF(D32="INCEPTION",1,IF(D32="PRELIMINARY DESIGN: CONCEPT &amp; VIABILITY",2,IF(D32="DETAIL DESIGN &amp; DOCUMENTATION &amp; PROCUREMENT",3,IF(D32="CONTRACT ADMINISTRATION &amp; INSPECTION",4,IF(D32="CLOSE-OUT",5)))))</f>
        <v>1</v>
      </c>
      <c r="H32" s="16"/>
    </row>
    <row r="33" spans="1:8" ht="18.75" customHeight="1" x14ac:dyDescent="0.2">
      <c r="A33" s="177"/>
      <c r="B33" s="444"/>
      <c r="C33" s="894" t="s">
        <v>381</v>
      </c>
      <c r="D33" s="895">
        <v>1</v>
      </c>
      <c r="E33" s="896"/>
      <c r="F33" s="892"/>
      <c r="G33" s="893"/>
      <c r="H33" s="16"/>
    </row>
    <row r="34" spans="1:8" ht="18" customHeight="1" x14ac:dyDescent="0.2">
      <c r="A34" s="538"/>
      <c r="B34" s="539"/>
      <c r="C34" s="540" t="s">
        <v>163</v>
      </c>
      <c r="D34" s="118" t="s">
        <v>150</v>
      </c>
      <c r="E34" s="289"/>
      <c r="F34" s="46"/>
      <c r="G34" s="46"/>
      <c r="H34" s="16"/>
    </row>
    <row r="35" spans="1:8" ht="15" customHeight="1" x14ac:dyDescent="0.2">
      <c r="A35" s="1444" t="s">
        <v>338</v>
      </c>
      <c r="B35" s="1445"/>
      <c r="C35" s="1445"/>
      <c r="D35" s="1446"/>
      <c r="E35" s="1447"/>
      <c r="F35" s="118" t="s">
        <v>150</v>
      </c>
      <c r="G35" s="453" t="s">
        <v>240</v>
      </c>
      <c r="H35" s="459">
        <f>IF(F35="Y",1,0.75)</f>
        <v>0.75</v>
      </c>
    </row>
    <row r="36" spans="1:8" x14ac:dyDescent="0.2">
      <c r="A36" s="1435" t="s">
        <v>162</v>
      </c>
      <c r="B36" s="1436"/>
      <c r="C36" s="1436"/>
      <c r="D36" s="1436"/>
      <c r="E36" s="1437"/>
      <c r="F36" s="118" t="s">
        <v>150</v>
      </c>
      <c r="G36" s="18"/>
      <c r="H36" s="975"/>
    </row>
    <row r="37" spans="1:8" x14ac:dyDescent="0.2">
      <c r="A37" s="1438" t="s">
        <v>145</v>
      </c>
      <c r="B37" s="1439"/>
      <c r="C37" s="1439"/>
      <c r="D37" s="1439"/>
      <c r="E37" s="1440"/>
      <c r="F37" s="118" t="s">
        <v>150</v>
      </c>
      <c r="G37" s="18"/>
      <c r="H37" s="976"/>
    </row>
    <row r="38" spans="1:8" ht="15.75" thickBot="1" x14ac:dyDescent="0.25">
      <c r="A38" s="231"/>
      <c r="B38" s="141"/>
      <c r="C38" s="141"/>
      <c r="D38" s="141"/>
      <c r="E38" s="229" t="s">
        <v>401</v>
      </c>
      <c r="F38" s="118" t="s">
        <v>150</v>
      </c>
      <c r="G38" s="18"/>
      <c r="H38" s="977">
        <f>Scales!$C$3</f>
        <v>490000</v>
      </c>
    </row>
    <row r="39" spans="1:8" ht="70.5" customHeight="1" thickTop="1" thickBot="1" x14ac:dyDescent="0.25">
      <c r="A39" s="1401" t="s">
        <v>343</v>
      </c>
      <c r="B39" s="1401"/>
      <c r="C39" s="1401"/>
      <c r="D39" s="1401"/>
      <c r="E39" s="943" t="s">
        <v>251</v>
      </c>
      <c r="F39" s="1402" t="s">
        <v>252</v>
      </c>
      <c r="G39" s="1404" t="s">
        <v>253</v>
      </c>
      <c r="H39" s="1399" t="s">
        <v>127</v>
      </c>
    </row>
    <row r="40" spans="1:8" ht="24" customHeight="1" thickBot="1" x14ac:dyDescent="0.25">
      <c r="A40" s="1454" t="s">
        <v>167</v>
      </c>
      <c r="B40" s="1455"/>
      <c r="C40" s="1455"/>
      <c r="D40" s="978" t="s">
        <v>357</v>
      </c>
      <c r="E40" s="944">
        <f>IF($F$32&lt;3,1,IF($D$40="TENDER VALUES",2,1))</f>
        <v>1</v>
      </c>
      <c r="F40" s="1403"/>
      <c r="G40" s="1405"/>
      <c r="H40" s="1400"/>
    </row>
    <row r="41" spans="1:8" ht="28.5" customHeight="1" x14ac:dyDescent="0.2">
      <c r="A41" s="1397" t="s">
        <v>166</v>
      </c>
      <c r="B41" s="1398"/>
      <c r="C41" s="1398"/>
      <c r="D41" s="1398"/>
      <c r="E41" s="979"/>
      <c r="F41" s="979"/>
      <c r="G41" s="980"/>
      <c r="H41" s="698">
        <f>IF($F$32&lt;4,E41,IF($F$32=4,F41,IF($F$32=5,G41)))</f>
        <v>0</v>
      </c>
    </row>
    <row r="42" spans="1:8" ht="27.75" customHeight="1" x14ac:dyDescent="0.2">
      <c r="A42" s="1451" t="s">
        <v>128</v>
      </c>
      <c r="B42" s="1452"/>
      <c r="C42" s="1452"/>
      <c r="D42" s="1452"/>
      <c r="E42" s="981"/>
      <c r="F42" s="981"/>
      <c r="G42" s="982"/>
      <c r="H42" s="699">
        <f>IF($F$32&lt;4,E42,IF($F$32=4,F42,IF($F$32=5,G42)))</f>
        <v>0</v>
      </c>
    </row>
    <row r="43" spans="1:8" ht="30" customHeight="1" x14ac:dyDescent="0.2">
      <c r="A43" s="1451" t="s">
        <v>129</v>
      </c>
      <c r="B43" s="1453"/>
      <c r="C43" s="1453"/>
      <c r="D43" s="1453"/>
      <c r="E43" s="981"/>
      <c r="F43" s="981"/>
      <c r="G43" s="982"/>
      <c r="H43" s="699">
        <f>IF($F$32&lt;4,E43,IF($F$32=4,F43,IF($F$32=5,G43)))</f>
        <v>0</v>
      </c>
    </row>
    <row r="44" spans="1:8" ht="31.5" customHeight="1" thickBot="1" x14ac:dyDescent="0.25">
      <c r="A44" s="1456" t="s">
        <v>159</v>
      </c>
      <c r="B44" s="1457"/>
      <c r="C44" s="1457"/>
      <c r="D44" s="1457"/>
      <c r="E44" s="983"/>
      <c r="F44" s="983"/>
      <c r="G44" s="984"/>
      <c r="H44" s="700">
        <f>IF($F$32&lt;4,E44,IF($F$32=4,F44,IF($F$32=5,G44)))</f>
        <v>0</v>
      </c>
    </row>
    <row r="45" spans="1:8" ht="28.5" customHeight="1" thickBot="1" x14ac:dyDescent="0.25">
      <c r="A45" s="1422" t="s">
        <v>135</v>
      </c>
      <c r="B45" s="1423"/>
      <c r="C45" s="1423"/>
      <c r="D45" s="1423"/>
      <c r="E45" s="962">
        <f>SUM(E41:E44)</f>
        <v>0</v>
      </c>
      <c r="F45" s="962">
        <f>SUM(F41:F44)</f>
        <v>0</v>
      </c>
      <c r="G45" s="963">
        <f>SUM(G41:G44)</f>
        <v>0</v>
      </c>
      <c r="H45" s="964">
        <f>SUM(H41:H44)</f>
        <v>0</v>
      </c>
    </row>
    <row r="46" spans="1:8" ht="30.75" customHeight="1" thickTop="1" thickBot="1" x14ac:dyDescent="0.25">
      <c r="A46" s="1424" t="str">
        <f>IF($F$32=5,IF(H45=H52,"","THE VALUE OF ( C) MUST BE THE SAME AS (D)"),"")</f>
        <v/>
      </c>
      <c r="B46" s="1425"/>
      <c r="C46" s="1425"/>
      <c r="D46" s="1425"/>
      <c r="E46" s="1426"/>
      <c r="F46" s="985"/>
      <c r="G46" s="455" t="str">
        <f>IF($F$32=5,IF($H$47=$H$53,"","ERROR"),"")</f>
        <v/>
      </c>
      <c r="H46" s="461"/>
    </row>
    <row r="47" spans="1:8" ht="33.75" customHeight="1" thickBot="1" x14ac:dyDescent="0.25">
      <c r="A47" s="1427" t="s">
        <v>168</v>
      </c>
      <c r="B47" s="1428"/>
      <c r="C47" s="1428"/>
      <c r="D47" s="1428"/>
      <c r="E47" s="701"/>
      <c r="F47" s="701"/>
      <c r="G47" s="701"/>
      <c r="H47" s="986">
        <f>IF($F$32&lt;4,E47,IF($F$32=4,F47,IF($F$32=5,G47)))</f>
        <v>0</v>
      </c>
    </row>
    <row r="48" spans="1:8" ht="15.75" thickBot="1" x14ac:dyDescent="0.25">
      <c r="A48" s="1413"/>
      <c r="B48" s="1414"/>
      <c r="C48" s="1414"/>
      <c r="D48" s="1414"/>
      <c r="E48" s="4"/>
      <c r="F48" s="3"/>
      <c r="G48" s="116"/>
      <c r="H48" s="91"/>
    </row>
    <row r="49" spans="1:8" ht="51.75" customHeight="1" thickTop="1" thickBot="1" x14ac:dyDescent="0.25">
      <c r="A49" s="1415" t="s">
        <v>344</v>
      </c>
      <c r="B49" s="1416"/>
      <c r="C49" s="1416"/>
      <c r="D49" s="1416"/>
      <c r="E49" s="1416"/>
      <c r="F49" s="1417"/>
      <c r="G49" s="533" t="s">
        <v>254</v>
      </c>
      <c r="H49" s="534" t="s">
        <v>127</v>
      </c>
    </row>
    <row r="50" spans="1:8" ht="35.25" customHeight="1" thickTop="1" x14ac:dyDescent="0.2">
      <c r="A50" s="1410" t="s">
        <v>296</v>
      </c>
      <c r="B50" s="1411"/>
      <c r="C50" s="1411"/>
      <c r="D50" s="1411"/>
      <c r="E50" s="1412"/>
      <c r="F50" s="1412"/>
      <c r="G50" s="702"/>
      <c r="H50" s="703">
        <f>IF($F$32&gt;3,G50,0)</f>
        <v>0</v>
      </c>
    </row>
    <row r="51" spans="1:8" ht="32.25" customHeight="1" thickBot="1" x14ac:dyDescent="0.25">
      <c r="A51" s="1418" t="s">
        <v>295</v>
      </c>
      <c r="B51" s="1419"/>
      <c r="C51" s="1419"/>
      <c r="D51" s="1419"/>
      <c r="E51" s="1420"/>
      <c r="F51" s="1421"/>
      <c r="G51" s="701"/>
      <c r="H51" s="704">
        <f>IF($F$32&gt;3,G51,0)</f>
        <v>0</v>
      </c>
    </row>
    <row r="52" spans="1:8" ht="32.25" customHeight="1" thickBot="1" x14ac:dyDescent="0.25">
      <c r="A52" s="1429" t="s">
        <v>160</v>
      </c>
      <c r="B52" s="1430"/>
      <c r="C52" s="1430"/>
      <c r="D52" s="1430"/>
      <c r="E52" s="1431"/>
      <c r="F52" s="1432"/>
      <c r="G52" s="705">
        <f>G50+G51</f>
        <v>0</v>
      </c>
      <c r="H52" s="706">
        <f>IF($F$32&gt;3,G52,0)</f>
        <v>0</v>
      </c>
    </row>
    <row r="53" spans="1:8" ht="36" customHeight="1" thickTop="1" thickBot="1" x14ac:dyDescent="0.25">
      <c r="A53" s="1406" t="s">
        <v>156</v>
      </c>
      <c r="B53" s="1407"/>
      <c r="C53" s="1407"/>
      <c r="D53" s="1407"/>
      <c r="E53" s="1408"/>
      <c r="F53" s="1409"/>
      <c r="G53" s="990"/>
      <c r="H53" s="707">
        <f>IF($F$32&gt;3,G53,0)</f>
        <v>0</v>
      </c>
    </row>
    <row r="54" spans="1:8" ht="15.75" thickTop="1" x14ac:dyDescent="0.2"/>
    <row r="55" spans="1:8" x14ac:dyDescent="0.2">
      <c r="D55" s="483"/>
    </row>
    <row r="56" spans="1:8" x14ac:dyDescent="0.2">
      <c r="D56" s="483"/>
    </row>
    <row r="57" spans="1:8" x14ac:dyDescent="0.2">
      <c r="D57" s="483"/>
    </row>
    <row r="58" spans="1:8" x14ac:dyDescent="0.2">
      <c r="D58" s="483"/>
    </row>
    <row r="59" spans="1:8" x14ac:dyDescent="0.2">
      <c r="D59" s="483"/>
    </row>
  </sheetData>
  <sheetProtection password="CD4C" sheet="1" objects="1" scenarios="1" formatCells="0" formatColumns="0" formatRows="0"/>
  <mergeCells count="47">
    <mergeCell ref="A45:D45"/>
    <mergeCell ref="A46:E46"/>
    <mergeCell ref="A47:D47"/>
    <mergeCell ref="A52:F52"/>
    <mergeCell ref="D14:F14"/>
    <mergeCell ref="D15:F15"/>
    <mergeCell ref="A36:E36"/>
    <mergeCell ref="A37:E37"/>
    <mergeCell ref="A26:C26"/>
    <mergeCell ref="A35:E35"/>
    <mergeCell ref="D17:E17"/>
    <mergeCell ref="D32:E32"/>
    <mergeCell ref="A42:D42"/>
    <mergeCell ref="A43:D43"/>
    <mergeCell ref="A40:C40"/>
    <mergeCell ref="A44:D44"/>
    <mergeCell ref="A53:F53"/>
    <mergeCell ref="A50:F50"/>
    <mergeCell ref="A48:D48"/>
    <mergeCell ref="A49:F49"/>
    <mergeCell ref="A51:F51"/>
    <mergeCell ref="A41:D41"/>
    <mergeCell ref="H39:H40"/>
    <mergeCell ref="A39:D39"/>
    <mergeCell ref="F39:F40"/>
    <mergeCell ref="G39:G40"/>
    <mergeCell ref="A1:H1"/>
    <mergeCell ref="E4:H4"/>
    <mergeCell ref="G10:H10"/>
    <mergeCell ref="G6:H6"/>
    <mergeCell ref="A2:D3"/>
    <mergeCell ref="E2:H3"/>
    <mergeCell ref="G18:H20"/>
    <mergeCell ref="D13:H13"/>
    <mergeCell ref="D12:H12"/>
    <mergeCell ref="G31:H31"/>
    <mergeCell ref="G30:H30"/>
    <mergeCell ref="G21:H21"/>
    <mergeCell ref="G22:H22"/>
    <mergeCell ref="G23:H23"/>
    <mergeCell ref="G28:H28"/>
    <mergeCell ref="G27:H27"/>
    <mergeCell ref="G25:H25"/>
    <mergeCell ref="G29:H29"/>
    <mergeCell ref="G24:H24"/>
    <mergeCell ref="A22:E25"/>
    <mergeCell ref="G26:H26"/>
  </mergeCells>
  <phoneticPr fontId="34" type="noConversion"/>
  <dataValidations count="6">
    <dataValidation type="list" allowBlank="1" showInputMessage="1" showErrorMessage="1" sqref="F35:F38">
      <formula1>"N,Y"</formula1>
    </dataValidation>
    <dataValidation type="list" allowBlank="1" showInputMessage="1" showErrorMessage="1" sqref="D40">
      <formula1>"ESTIMATES,TENDER VALUES"</formula1>
    </dataValidation>
    <dataValidation type="list" allowBlank="1" showInputMessage="1" showErrorMessage="1" sqref="D34">
      <formula1>"Y,N"</formula1>
    </dataValidation>
    <dataValidation type="list" allowBlank="1" showInputMessage="1" showErrorMessage="1" sqref="D32 F33">
      <formula1>"INCEPTION,PRELIMINARY DESIGN: CONCEPT &amp; VIABILITY, DETAIL DESIGN &amp; DOCUMENTATION &amp; PROCUREMENT, CONTRACT ADMINISTRATION &amp; INSPECTION, CLOSE-OUT"</formula1>
    </dataValidation>
    <dataValidation type="list" allowBlank="1" showInputMessage="1" showErrorMessage="1" sqref="D10">
      <formula1>"ENGINEERING PROJECT, BUILDING PROJECT"</formula1>
    </dataValidation>
    <dataValidation type="list" allowBlank="1" showInputMessage="1" showErrorMessage="1" sqref="D11">
      <formula1>"YES,NO"</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59"/>
  <sheetViews>
    <sheetView zoomScale="75" zoomScaleNormal="75" zoomScaleSheetLayoutView="75" workbookViewId="0">
      <selection activeCell="D7" sqref="D7"/>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60" customHeight="1" thickTop="1" thickBot="1" x14ac:dyDescent="0.25">
      <c r="A1" s="1371" t="s">
        <v>403</v>
      </c>
      <c r="B1" s="1493"/>
      <c r="C1" s="1493"/>
      <c r="D1" s="1493"/>
      <c r="E1" s="1493"/>
      <c r="F1" s="1493"/>
      <c r="G1" s="1493"/>
      <c r="H1" s="1494"/>
    </row>
    <row r="2" spans="1:8" ht="15.75" customHeight="1" thickTop="1" x14ac:dyDescent="0.2">
      <c r="A2" s="1499"/>
      <c r="B2" s="1500"/>
      <c r="C2" s="1500"/>
      <c r="D2" s="1500"/>
      <c r="E2" s="1384" t="s">
        <v>136</v>
      </c>
      <c r="F2" s="1503"/>
      <c r="G2" s="1503"/>
      <c r="H2" s="1504"/>
    </row>
    <row r="3" spans="1:8" ht="28.5" customHeight="1" x14ac:dyDescent="0.2">
      <c r="A3" s="1501"/>
      <c r="B3" s="1502"/>
      <c r="C3" s="1502"/>
      <c r="D3" s="1502"/>
      <c r="E3" s="1505"/>
      <c r="F3" s="1505"/>
      <c r="G3" s="1505"/>
      <c r="H3" s="1506"/>
    </row>
    <row r="4" spans="1:8" x14ac:dyDescent="0.2">
      <c r="A4" s="367"/>
      <c r="B4" s="475"/>
      <c r="C4" s="475"/>
      <c r="D4" s="475"/>
      <c r="E4" s="1374" t="s">
        <v>360</v>
      </c>
      <c r="F4" s="1375"/>
      <c r="G4" s="1375"/>
      <c r="H4" s="1495"/>
    </row>
    <row r="5" spans="1:8" ht="14.25" customHeight="1" thickBot="1" x14ac:dyDescent="0.25">
      <c r="A5" s="433"/>
      <c r="B5" s="114"/>
      <c r="C5" s="114"/>
      <c r="D5" s="114"/>
      <c r="E5" s="466"/>
      <c r="F5" s="467"/>
      <c r="G5" s="467"/>
      <c r="H5" s="479" t="str">
        <f>'Input Data'!H5</f>
        <v xml:space="preserve">Version 1.2  2012-10 </v>
      </c>
    </row>
    <row r="6" spans="1:8" ht="16.5" thickTop="1" x14ac:dyDescent="0.2">
      <c r="A6" s="541"/>
      <c r="B6" s="477"/>
      <c r="C6" s="478" t="s">
        <v>241</v>
      </c>
      <c r="D6" s="967" t="s">
        <v>310</v>
      </c>
      <c r="E6" s="48"/>
      <c r="F6" s="451" t="s">
        <v>245</v>
      </c>
      <c r="G6" s="1497" t="s">
        <v>311</v>
      </c>
      <c r="H6" s="1498"/>
    </row>
    <row r="7" spans="1:8" x14ac:dyDescent="0.2">
      <c r="A7" s="543"/>
      <c r="B7" s="441"/>
      <c r="C7" s="439" t="s">
        <v>242</v>
      </c>
      <c r="D7" s="968">
        <v>79867</v>
      </c>
      <c r="E7" s="48"/>
      <c r="F7" s="451" t="s">
        <v>197</v>
      </c>
      <c r="G7" s="544" t="s">
        <v>313</v>
      </c>
      <c r="H7" s="49"/>
    </row>
    <row r="8" spans="1:8" x14ac:dyDescent="0.2">
      <c r="A8" s="543"/>
      <c r="B8" s="441"/>
      <c r="C8" s="439" t="s">
        <v>298</v>
      </c>
      <c r="D8" s="969">
        <v>2</v>
      </c>
      <c r="E8" s="48"/>
      <c r="F8" s="451" t="s">
        <v>215</v>
      </c>
      <c r="G8" s="544" t="s">
        <v>314</v>
      </c>
      <c r="H8" s="49"/>
    </row>
    <row r="9" spans="1:8" x14ac:dyDescent="0.2">
      <c r="A9" s="543"/>
      <c r="B9" s="441"/>
      <c r="C9" s="439" t="s">
        <v>246</v>
      </c>
      <c r="D9" s="970" t="s">
        <v>346</v>
      </c>
      <c r="E9" s="48"/>
      <c r="F9" s="452" t="s">
        <v>211</v>
      </c>
      <c r="G9" s="544" t="s">
        <v>341</v>
      </c>
      <c r="H9" s="115"/>
    </row>
    <row r="10" spans="1:8" ht="15.75" x14ac:dyDescent="0.2">
      <c r="A10" s="543"/>
      <c r="B10" s="441"/>
      <c r="C10" s="290" t="s">
        <v>126</v>
      </c>
      <c r="D10" s="118" t="s">
        <v>309</v>
      </c>
      <c r="E10" s="480" t="s">
        <v>36</v>
      </c>
      <c r="F10" s="547" t="s">
        <v>196</v>
      </c>
      <c r="G10" s="1465" t="s">
        <v>312</v>
      </c>
      <c r="H10" s="1496"/>
    </row>
    <row r="11" spans="1:8" ht="15.75" x14ac:dyDescent="0.2">
      <c r="A11" s="543"/>
      <c r="B11" s="441"/>
      <c r="C11" s="928" t="s">
        <v>398</v>
      </c>
      <c r="D11" s="929" t="s">
        <v>399</v>
      </c>
      <c r="E11" s="585" t="str">
        <f>IF($D$11="Yes", "NO OF DAYS","")</f>
        <v>NO OF DAYS</v>
      </c>
      <c r="F11" s="930">
        <v>30</v>
      </c>
      <c r="G11" s="931" t="str">
        <f>IF($D$11="Yes", "RATE","")</f>
        <v>RATE</v>
      </c>
      <c r="H11" s="932">
        <v>500</v>
      </c>
    </row>
    <row r="12" spans="1:8" ht="15.75" thickBot="1" x14ac:dyDescent="0.25">
      <c r="A12" s="543"/>
      <c r="B12" s="441"/>
      <c r="C12" s="439" t="s">
        <v>118</v>
      </c>
      <c r="D12" s="1510" t="s">
        <v>315</v>
      </c>
      <c r="E12" s="1511"/>
      <c r="F12" s="1511"/>
      <c r="G12" s="1511"/>
      <c r="H12" s="1512"/>
    </row>
    <row r="13" spans="1:8" ht="15.75" thickTop="1" x14ac:dyDescent="0.2">
      <c r="A13" s="543"/>
      <c r="B13" s="441"/>
      <c r="C13" s="439" t="s">
        <v>353</v>
      </c>
      <c r="D13" s="1507" t="s">
        <v>316</v>
      </c>
      <c r="E13" s="1508"/>
      <c r="F13" s="1508"/>
      <c r="G13" s="1508"/>
      <c r="H13" s="1509"/>
    </row>
    <row r="14" spans="1:8" x14ac:dyDescent="0.2">
      <c r="A14" s="543"/>
      <c r="B14" s="441"/>
      <c r="C14" s="439" t="s">
        <v>153</v>
      </c>
      <c r="D14" s="1518" t="s">
        <v>317</v>
      </c>
      <c r="E14" s="1519"/>
      <c r="F14" s="1519"/>
      <c r="G14" s="444" t="s">
        <v>327</v>
      </c>
      <c r="H14" s="548">
        <v>1034</v>
      </c>
    </row>
    <row r="15" spans="1:8" x14ac:dyDescent="0.2">
      <c r="A15" s="543"/>
      <c r="B15" s="441"/>
      <c r="C15" s="439" t="s">
        <v>325</v>
      </c>
      <c r="D15" s="1518" t="s">
        <v>339</v>
      </c>
      <c r="E15" s="1519"/>
      <c r="F15" s="1519"/>
      <c r="G15" s="444" t="s">
        <v>327</v>
      </c>
      <c r="H15" s="549">
        <v>1002</v>
      </c>
    </row>
    <row r="16" spans="1:8" x14ac:dyDescent="0.2">
      <c r="A16" s="543"/>
      <c r="B16" s="441"/>
      <c r="C16" s="439" t="s">
        <v>248</v>
      </c>
      <c r="D16" s="542" t="s">
        <v>318</v>
      </c>
      <c r="E16" s="550" t="s">
        <v>205</v>
      </c>
      <c r="F16" s="551" t="s">
        <v>340</v>
      </c>
      <c r="G16" s="550" t="s">
        <v>204</v>
      </c>
      <c r="H16" s="552" t="s">
        <v>319</v>
      </c>
    </row>
    <row r="17" spans="1:8" ht="15.75" thickBot="1" x14ac:dyDescent="0.25">
      <c r="A17" s="543"/>
      <c r="B17" s="441"/>
      <c r="C17" s="439" t="s">
        <v>196</v>
      </c>
      <c r="D17" s="1465" t="s">
        <v>320</v>
      </c>
      <c r="E17" s="1466"/>
      <c r="F17" s="553"/>
      <c r="G17" s="554"/>
      <c r="H17" s="555"/>
    </row>
    <row r="18" spans="1:8" ht="15.75" thickTop="1" x14ac:dyDescent="0.2">
      <c r="A18" s="543"/>
      <c r="B18" s="441"/>
      <c r="C18" s="439" t="s">
        <v>114</v>
      </c>
      <c r="D18" s="545" t="s">
        <v>321</v>
      </c>
      <c r="E18" s="470" t="s">
        <v>321</v>
      </c>
      <c r="F18" s="454"/>
      <c r="G18" s="1353" t="s">
        <v>247</v>
      </c>
      <c r="H18" s="1354"/>
    </row>
    <row r="19" spans="1:8" x14ac:dyDescent="0.2">
      <c r="A19" s="543"/>
      <c r="B19" s="441"/>
      <c r="C19" s="439" t="s">
        <v>148</v>
      </c>
      <c r="D19" s="556" t="s">
        <v>322</v>
      </c>
      <c r="E19" s="471" t="s">
        <v>361</v>
      </c>
      <c r="F19" s="474" t="s">
        <v>198</v>
      </c>
      <c r="G19" s="1355"/>
      <c r="H19" s="1356"/>
    </row>
    <row r="20" spans="1:8" x14ac:dyDescent="0.2">
      <c r="A20" s="543"/>
      <c r="B20" s="442"/>
      <c r="C20" s="439" t="s">
        <v>26</v>
      </c>
      <c r="D20" s="971">
        <v>40332</v>
      </c>
      <c r="E20" s="472"/>
      <c r="F20" s="457"/>
      <c r="G20" s="1357"/>
      <c r="H20" s="1358"/>
    </row>
    <row r="21" spans="1:8" x14ac:dyDescent="0.2">
      <c r="A21" s="557"/>
      <c r="B21" s="443"/>
      <c r="C21" s="440" t="s">
        <v>152</v>
      </c>
      <c r="D21" s="585">
        <v>2011</v>
      </c>
      <c r="E21" s="473">
        <v>1</v>
      </c>
      <c r="F21" s="446" t="s">
        <v>199</v>
      </c>
      <c r="G21" s="1492" t="s">
        <v>329</v>
      </c>
      <c r="H21" s="1470"/>
    </row>
    <row r="22" spans="1:8" x14ac:dyDescent="0.2">
      <c r="A22" s="1391" t="s">
        <v>364</v>
      </c>
      <c r="B22" s="1522"/>
      <c r="C22" s="1522"/>
      <c r="D22" s="1522"/>
      <c r="E22" s="1523"/>
      <c r="F22" s="450" t="s">
        <v>200</v>
      </c>
      <c r="G22" s="1492" t="s">
        <v>330</v>
      </c>
      <c r="H22" s="1470"/>
    </row>
    <row r="23" spans="1:8" x14ac:dyDescent="0.2">
      <c r="A23" s="1524"/>
      <c r="B23" s="1525"/>
      <c r="C23" s="1525"/>
      <c r="D23" s="1525"/>
      <c r="E23" s="1526"/>
      <c r="F23" s="450" t="s">
        <v>201</v>
      </c>
      <c r="G23" s="1516" t="s">
        <v>331</v>
      </c>
      <c r="H23" s="1470"/>
    </row>
    <row r="24" spans="1:8" x14ac:dyDescent="0.2">
      <c r="A24" s="1524"/>
      <c r="B24" s="1525"/>
      <c r="C24" s="1525"/>
      <c r="D24" s="1525"/>
      <c r="E24" s="1526"/>
      <c r="F24" s="450" t="s">
        <v>114</v>
      </c>
      <c r="G24" s="1520" t="s">
        <v>345</v>
      </c>
      <c r="H24" s="1521"/>
    </row>
    <row r="25" spans="1:8" ht="18.75" customHeight="1" x14ac:dyDescent="0.2">
      <c r="A25" s="1524"/>
      <c r="B25" s="1525"/>
      <c r="C25" s="1525"/>
      <c r="D25" s="1525"/>
      <c r="E25" s="1526"/>
      <c r="F25" s="450" t="s">
        <v>324</v>
      </c>
      <c r="G25" s="1492" t="s">
        <v>332</v>
      </c>
      <c r="H25" s="1470"/>
    </row>
    <row r="26" spans="1:8" x14ac:dyDescent="0.2">
      <c r="A26" s="1441" t="s">
        <v>27</v>
      </c>
      <c r="B26" s="1527"/>
      <c r="C26" s="1528"/>
      <c r="D26" s="10" t="s">
        <v>362</v>
      </c>
      <c r="E26" s="48"/>
      <c r="F26" s="447" t="s">
        <v>202</v>
      </c>
      <c r="G26" s="1492" t="s">
        <v>333</v>
      </c>
      <c r="H26" s="1470"/>
    </row>
    <row r="27" spans="1:8" ht="18" x14ac:dyDescent="0.2">
      <c r="A27" s="429" t="s">
        <v>190</v>
      </c>
      <c r="B27" s="430"/>
      <c r="C27" s="431"/>
      <c r="D27" s="558">
        <v>1</v>
      </c>
      <c r="E27" s="283"/>
      <c r="F27" s="447" t="s">
        <v>203</v>
      </c>
      <c r="G27" s="1492" t="s">
        <v>330</v>
      </c>
      <c r="H27" s="1470"/>
    </row>
    <row r="28" spans="1:8" x14ac:dyDescent="0.2">
      <c r="A28" s="559"/>
      <c r="B28" s="560"/>
      <c r="C28" s="530" t="s">
        <v>137</v>
      </c>
      <c r="D28" s="972">
        <v>40663</v>
      </c>
      <c r="E28" s="283"/>
      <c r="F28" s="448" t="s">
        <v>323</v>
      </c>
      <c r="G28" s="1516" t="s">
        <v>334</v>
      </c>
      <c r="H28" s="1517"/>
    </row>
    <row r="29" spans="1:8" x14ac:dyDescent="0.2">
      <c r="A29" s="543"/>
      <c r="B29" s="561"/>
      <c r="C29" s="441" t="s">
        <v>16</v>
      </c>
      <c r="D29" s="969">
        <v>1</v>
      </c>
      <c r="E29" s="283"/>
      <c r="F29" s="449" t="s">
        <v>197</v>
      </c>
      <c r="G29" s="1469" t="s">
        <v>335</v>
      </c>
      <c r="H29" s="1470"/>
    </row>
    <row r="30" spans="1:8" x14ac:dyDescent="0.2">
      <c r="A30" s="543"/>
      <c r="B30" s="561"/>
      <c r="C30" s="441" t="s">
        <v>355</v>
      </c>
      <c r="D30" s="973" t="s">
        <v>326</v>
      </c>
      <c r="E30" s="283"/>
      <c r="F30" s="462" t="s">
        <v>351</v>
      </c>
      <c r="G30" s="1469" t="s">
        <v>336</v>
      </c>
      <c r="H30" s="1470"/>
    </row>
    <row r="31" spans="1:8" ht="18" customHeight="1" thickBot="1" x14ac:dyDescent="0.25">
      <c r="A31" s="543"/>
      <c r="B31" s="441"/>
      <c r="C31" s="441" t="s">
        <v>354</v>
      </c>
      <c r="D31" s="974" t="s">
        <v>342</v>
      </c>
      <c r="E31" s="438"/>
      <c r="F31" s="897" t="s">
        <v>352</v>
      </c>
      <c r="G31" s="1514" t="s">
        <v>337</v>
      </c>
      <c r="H31" s="1515"/>
    </row>
    <row r="32" spans="1:8" ht="18.75" customHeight="1" thickTop="1" x14ac:dyDescent="0.2">
      <c r="A32" s="562"/>
      <c r="B32" s="537"/>
      <c r="C32" s="537" t="s">
        <v>363</v>
      </c>
      <c r="D32" s="1449" t="s">
        <v>257</v>
      </c>
      <c r="E32" s="1513"/>
      <c r="F32" s="119">
        <v>5</v>
      </c>
      <c r="H32" s="49"/>
    </row>
    <row r="33" spans="1:8" ht="18.75" customHeight="1" x14ac:dyDescent="0.2">
      <c r="A33" s="941"/>
      <c r="B33" s="444"/>
      <c r="C33" s="894" t="s">
        <v>381</v>
      </c>
      <c r="D33" s="895">
        <v>1</v>
      </c>
      <c r="E33" s="942"/>
      <c r="F33" s="927"/>
      <c r="H33" s="49"/>
    </row>
    <row r="34" spans="1:8" ht="18" customHeight="1" x14ac:dyDescent="0.2">
      <c r="A34" s="563"/>
      <c r="B34" s="539"/>
      <c r="C34" s="540" t="s">
        <v>163</v>
      </c>
      <c r="D34" s="546" t="s">
        <v>150</v>
      </c>
      <c r="E34" s="289"/>
      <c r="F34" s="48"/>
      <c r="G34" s="48"/>
      <c r="H34" s="49"/>
    </row>
    <row r="35" spans="1:8" ht="15" customHeight="1" x14ac:dyDescent="0.2">
      <c r="A35" s="1444" t="s">
        <v>338</v>
      </c>
      <c r="B35" s="1445"/>
      <c r="C35" s="1445"/>
      <c r="D35" s="1446"/>
      <c r="E35" s="1477"/>
      <c r="F35" s="118" t="s">
        <v>150</v>
      </c>
      <c r="G35" s="564" t="s">
        <v>240</v>
      </c>
      <c r="H35" s="565">
        <v>0.75</v>
      </c>
    </row>
    <row r="36" spans="1:8" x14ac:dyDescent="0.2">
      <c r="A36" s="1435" t="s">
        <v>162</v>
      </c>
      <c r="B36" s="1436"/>
      <c r="C36" s="1436"/>
      <c r="D36" s="1436"/>
      <c r="E36" s="1476"/>
      <c r="F36" s="118" t="s">
        <v>150</v>
      </c>
      <c r="G36" s="18"/>
      <c r="H36" s="115"/>
    </row>
    <row r="37" spans="1:8" x14ac:dyDescent="0.2">
      <c r="A37" s="1438" t="s">
        <v>145</v>
      </c>
      <c r="B37" s="1458"/>
      <c r="C37" s="1458"/>
      <c r="D37" s="1458"/>
      <c r="E37" s="1459"/>
      <c r="F37" s="118" t="s">
        <v>150</v>
      </c>
      <c r="G37" s="18"/>
      <c r="H37" s="49"/>
    </row>
    <row r="38" spans="1:8" ht="15.75" thickBot="1" x14ac:dyDescent="0.25">
      <c r="A38" s="566"/>
      <c r="B38" s="535"/>
      <c r="C38" s="535"/>
      <c r="D38" s="535"/>
      <c r="E38" s="554" t="s">
        <v>356</v>
      </c>
      <c r="F38" s="118" t="s">
        <v>150</v>
      </c>
      <c r="G38" s="18"/>
      <c r="H38" s="460">
        <v>490000</v>
      </c>
    </row>
    <row r="39" spans="1:8" ht="70.5" customHeight="1" thickTop="1" thickBot="1" x14ac:dyDescent="0.25">
      <c r="A39" s="1467" t="s">
        <v>343</v>
      </c>
      <c r="B39" s="1468"/>
      <c r="C39" s="1468"/>
      <c r="D39" s="1468"/>
      <c r="E39" s="943" t="s">
        <v>251</v>
      </c>
      <c r="F39" s="1402" t="s">
        <v>252</v>
      </c>
      <c r="G39" s="1404" t="s">
        <v>253</v>
      </c>
      <c r="H39" s="1399" t="s">
        <v>127</v>
      </c>
    </row>
    <row r="40" spans="1:8" ht="24" customHeight="1" thickBot="1" x14ac:dyDescent="0.25">
      <c r="A40" s="1462" t="s">
        <v>167</v>
      </c>
      <c r="B40" s="1463"/>
      <c r="C40" s="1464"/>
      <c r="D40" s="445" t="s">
        <v>259</v>
      </c>
      <c r="E40" s="944">
        <v>2</v>
      </c>
      <c r="F40" s="1403"/>
      <c r="G40" s="1405"/>
      <c r="H40" s="1400"/>
    </row>
    <row r="41" spans="1:8" ht="28.5" customHeight="1" x14ac:dyDescent="0.2">
      <c r="A41" s="1489" t="s">
        <v>166</v>
      </c>
      <c r="B41" s="1490"/>
      <c r="C41" s="1490"/>
      <c r="D41" s="1490"/>
      <c r="E41" s="956">
        <v>800000</v>
      </c>
      <c r="F41" s="956">
        <v>800000</v>
      </c>
      <c r="G41" s="957">
        <v>800000</v>
      </c>
      <c r="H41" s="698">
        <v>800000</v>
      </c>
    </row>
    <row r="42" spans="1:8" ht="27.75" customHeight="1" x14ac:dyDescent="0.2">
      <c r="A42" s="1460" t="s">
        <v>128</v>
      </c>
      <c r="B42" s="1491"/>
      <c r="C42" s="1491"/>
      <c r="D42" s="1491"/>
      <c r="E42" s="958">
        <v>600000</v>
      </c>
      <c r="F42" s="958">
        <v>600000</v>
      </c>
      <c r="G42" s="959">
        <v>700000</v>
      </c>
      <c r="H42" s="699">
        <v>700000</v>
      </c>
    </row>
    <row r="43" spans="1:8" ht="30" customHeight="1" x14ac:dyDescent="0.2">
      <c r="A43" s="1460" t="s">
        <v>129</v>
      </c>
      <c r="B43" s="1461"/>
      <c r="C43" s="1461"/>
      <c r="D43" s="1461"/>
      <c r="E43" s="958">
        <v>200000</v>
      </c>
      <c r="F43" s="958">
        <v>200000</v>
      </c>
      <c r="G43" s="959">
        <v>600000</v>
      </c>
      <c r="H43" s="699">
        <v>600000</v>
      </c>
    </row>
    <row r="44" spans="1:8" ht="31.5" customHeight="1" thickBot="1" x14ac:dyDescent="0.25">
      <c r="A44" s="1480" t="s">
        <v>159</v>
      </c>
      <c r="B44" s="1481"/>
      <c r="C44" s="1481"/>
      <c r="D44" s="1481"/>
      <c r="E44" s="960">
        <v>150000</v>
      </c>
      <c r="F44" s="960">
        <v>150000</v>
      </c>
      <c r="G44" s="961">
        <v>500000</v>
      </c>
      <c r="H44" s="700">
        <v>500000</v>
      </c>
    </row>
    <row r="45" spans="1:8" ht="28.5" customHeight="1" thickBot="1" x14ac:dyDescent="0.25">
      <c r="A45" s="1429" t="s">
        <v>135</v>
      </c>
      <c r="B45" s="1482"/>
      <c r="C45" s="1482"/>
      <c r="D45" s="1482"/>
      <c r="E45" s="962">
        <v>1750000</v>
      </c>
      <c r="F45" s="962">
        <v>1750000</v>
      </c>
      <c r="G45" s="963">
        <v>2600000</v>
      </c>
      <c r="H45" s="964">
        <v>2600000</v>
      </c>
    </row>
    <row r="46" spans="1:8" ht="30.75" customHeight="1" thickTop="1" thickBot="1" x14ac:dyDescent="0.25">
      <c r="A46" s="1483" t="s">
        <v>361</v>
      </c>
      <c r="B46" s="1484"/>
      <c r="C46" s="1484"/>
      <c r="D46" s="1484"/>
      <c r="E46" s="1485"/>
      <c r="F46" s="948"/>
      <c r="G46" s="952" t="s">
        <v>361</v>
      </c>
      <c r="H46" s="946"/>
    </row>
    <row r="47" spans="1:8" ht="33.75" customHeight="1" thickBot="1" x14ac:dyDescent="0.25">
      <c r="A47" s="1486" t="s">
        <v>168</v>
      </c>
      <c r="B47" s="1487"/>
      <c r="C47" s="1487"/>
      <c r="D47" s="1488"/>
      <c r="E47" s="954">
        <v>5000000</v>
      </c>
      <c r="F47" s="954">
        <v>5000000</v>
      </c>
      <c r="G47" s="955">
        <v>5000000</v>
      </c>
      <c r="H47" s="947">
        <v>5000000</v>
      </c>
    </row>
    <row r="48" spans="1:8" ht="15.75" thickBot="1" x14ac:dyDescent="0.25">
      <c r="A48" s="1413"/>
      <c r="B48" s="1414"/>
      <c r="C48" s="1414"/>
      <c r="D48" s="1414"/>
      <c r="E48" s="945"/>
      <c r="F48" s="567"/>
      <c r="G48" s="91"/>
      <c r="H48" s="91"/>
    </row>
    <row r="49" spans="1:8" ht="51.75" customHeight="1" thickTop="1" thickBot="1" x14ac:dyDescent="0.25">
      <c r="A49" s="1415" t="s">
        <v>344</v>
      </c>
      <c r="B49" s="1416"/>
      <c r="C49" s="1416"/>
      <c r="D49" s="1416"/>
      <c r="E49" s="1416"/>
      <c r="F49" s="1474"/>
      <c r="G49" s="953" t="s">
        <v>254</v>
      </c>
      <c r="H49" s="949" t="s">
        <v>127</v>
      </c>
    </row>
    <row r="50" spans="1:8" ht="35.25" customHeight="1" thickTop="1" x14ac:dyDescent="0.2">
      <c r="A50" s="1410" t="s">
        <v>296</v>
      </c>
      <c r="B50" s="1411"/>
      <c r="C50" s="1411"/>
      <c r="D50" s="1411"/>
      <c r="E50" s="1473"/>
      <c r="F50" s="1473"/>
      <c r="G50" s="965">
        <v>1900000</v>
      </c>
      <c r="H50" s="950">
        <v>1900000</v>
      </c>
    </row>
    <row r="51" spans="1:8" ht="32.25" customHeight="1" thickBot="1" x14ac:dyDescent="0.25">
      <c r="A51" s="1418" t="s">
        <v>295</v>
      </c>
      <c r="B51" s="1419"/>
      <c r="C51" s="1419"/>
      <c r="D51" s="1419"/>
      <c r="E51" s="1419"/>
      <c r="F51" s="1475"/>
      <c r="G51" s="955">
        <v>700000</v>
      </c>
      <c r="H51" s="951">
        <v>700000</v>
      </c>
    </row>
    <row r="52" spans="1:8" ht="32.25" customHeight="1" thickBot="1" x14ac:dyDescent="0.25">
      <c r="A52" s="1429" t="s">
        <v>160</v>
      </c>
      <c r="B52" s="1430"/>
      <c r="C52" s="1430"/>
      <c r="D52" s="1430"/>
      <c r="E52" s="1478"/>
      <c r="F52" s="1479"/>
      <c r="G52" s="705">
        <v>2600000</v>
      </c>
      <c r="H52" s="706">
        <v>2600000</v>
      </c>
    </row>
    <row r="53" spans="1:8" ht="36" customHeight="1" thickTop="1" thickBot="1" x14ac:dyDescent="0.25">
      <c r="A53" s="1406" t="s">
        <v>156</v>
      </c>
      <c r="B53" s="1407"/>
      <c r="C53" s="1407"/>
      <c r="D53" s="1407"/>
      <c r="E53" s="1471"/>
      <c r="F53" s="1472"/>
      <c r="G53" s="966">
        <v>5000000</v>
      </c>
      <c r="H53" s="707">
        <v>5000000</v>
      </c>
    </row>
    <row r="54" spans="1:8" ht="15.75" thickTop="1" x14ac:dyDescent="0.2"/>
    <row r="55" spans="1:8" x14ac:dyDescent="0.2">
      <c r="D55" s="483"/>
    </row>
    <row r="56" spans="1:8" x14ac:dyDescent="0.2">
      <c r="D56" s="483"/>
    </row>
    <row r="57" spans="1:8" x14ac:dyDescent="0.2">
      <c r="D57" s="483"/>
    </row>
    <row r="58" spans="1:8" x14ac:dyDescent="0.2">
      <c r="D58" s="483"/>
    </row>
    <row r="59" spans="1:8" x14ac:dyDescent="0.2">
      <c r="D59" s="483"/>
    </row>
  </sheetData>
  <sheetProtection password="CD4C" sheet="1" objects="1" scenarios="1" formatCells="0" formatColumns="0" formatRows="0"/>
  <mergeCells count="47">
    <mergeCell ref="G22:H22"/>
    <mergeCell ref="G23:H23"/>
    <mergeCell ref="G28:H28"/>
    <mergeCell ref="G26:H26"/>
    <mergeCell ref="D14:F14"/>
    <mergeCell ref="G24:H24"/>
    <mergeCell ref="G18:H20"/>
    <mergeCell ref="A22:E25"/>
    <mergeCell ref="D15:F15"/>
    <mergeCell ref="A26:C26"/>
    <mergeCell ref="G39:G40"/>
    <mergeCell ref="G27:H27"/>
    <mergeCell ref="G25:H25"/>
    <mergeCell ref="H39:H40"/>
    <mergeCell ref="A1:H1"/>
    <mergeCell ref="E4:H4"/>
    <mergeCell ref="G10:H10"/>
    <mergeCell ref="G6:H6"/>
    <mergeCell ref="A2:D3"/>
    <mergeCell ref="E2:H3"/>
    <mergeCell ref="D13:H13"/>
    <mergeCell ref="D12:H12"/>
    <mergeCell ref="D32:E32"/>
    <mergeCell ref="G31:H31"/>
    <mergeCell ref="G30:H30"/>
    <mergeCell ref="G21:H21"/>
    <mergeCell ref="G29:H29"/>
    <mergeCell ref="A53:F53"/>
    <mergeCell ref="A50:F50"/>
    <mergeCell ref="A48:D48"/>
    <mergeCell ref="A49:F49"/>
    <mergeCell ref="A51:F51"/>
    <mergeCell ref="A36:E36"/>
    <mergeCell ref="A35:E35"/>
    <mergeCell ref="A52:F52"/>
    <mergeCell ref="A44:D44"/>
    <mergeCell ref="A45:D45"/>
    <mergeCell ref="A46:E46"/>
    <mergeCell ref="A47:D47"/>
    <mergeCell ref="A41:D41"/>
    <mergeCell ref="A42:D42"/>
    <mergeCell ref="F39:F40"/>
    <mergeCell ref="A37:E37"/>
    <mergeCell ref="A43:D43"/>
    <mergeCell ref="A40:C40"/>
    <mergeCell ref="D17:E17"/>
    <mergeCell ref="A39:D39"/>
  </mergeCells>
  <phoneticPr fontId="34" type="noConversion"/>
  <dataValidations count="6">
    <dataValidation type="list" allowBlank="1" showInputMessage="1" showErrorMessage="1" sqref="F35:F38">
      <formula1>"N,Y"</formula1>
    </dataValidation>
    <dataValidation type="list" allowBlank="1" showInputMessage="1" showErrorMessage="1" sqref="D40">
      <formula1>"ESTIMATES,TENDER VALUES"</formula1>
    </dataValidation>
    <dataValidation type="list" allowBlank="1" showInputMessage="1" showErrorMessage="1" sqref="D34">
      <formula1>"Y,N"</formula1>
    </dataValidation>
    <dataValidation type="list" allowBlank="1" showInputMessage="1" showErrorMessage="1" sqref="D10">
      <formula1>"ENGINEERING PROJECT, BUILDING PROJECT"</formula1>
    </dataValidation>
    <dataValidation type="list" allowBlank="1" showInputMessage="1" showErrorMessage="1" sqref="D32">
      <formula1>"INCEPTION,PRELIMINARY DESIGN: CONCEPT &amp; VIABILITY, DETAIL DESIGN &amp; DOCUMENTATION &amp; PROCUREMENT, CONTRACT ADMINISTRATION &amp; INSPECTION, CLOSE-OUT"</formula1>
    </dataValidation>
    <dataValidation type="list" allowBlank="1" showInputMessage="1" showErrorMessage="1" sqref="D11">
      <formula1>"YES,NO"</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Q129"/>
  <sheetViews>
    <sheetView zoomScale="70" zoomScaleNormal="70" zoomScaleSheetLayoutView="70" workbookViewId="0"/>
  </sheetViews>
  <sheetFormatPr defaultRowHeight="15" x14ac:dyDescent="0.2"/>
  <cols>
    <col min="1" max="1" width="19.5546875" customWidth="1"/>
    <col min="2" max="2" width="16.21875" customWidth="1"/>
    <col min="3" max="3" width="4.77734375" customWidth="1"/>
    <col min="4" max="4" width="3.5546875" customWidth="1"/>
    <col min="5" max="5" width="4.21875" customWidth="1"/>
    <col min="6" max="6" width="4" customWidth="1"/>
    <col min="7" max="7" width="10.21875" customWidth="1"/>
    <col min="8" max="8" width="6.88671875" customWidth="1"/>
    <col min="9" max="9" width="11.109375" customWidth="1"/>
    <col min="10" max="10" width="5.77734375" customWidth="1"/>
    <col min="11" max="11" width="15.6640625" customWidth="1"/>
    <col min="12" max="12" width="4.6640625" customWidth="1"/>
    <col min="13" max="13" width="13.44140625" customWidth="1"/>
    <col min="14" max="14" width="5.5546875" customWidth="1"/>
    <col min="15" max="15" width="16.21875" customWidth="1"/>
    <col min="17" max="17" width="16.44140625" bestFit="1" customWidth="1"/>
  </cols>
  <sheetData>
    <row r="1" spans="1:15" ht="33" customHeight="1" thickTop="1" x14ac:dyDescent="0.2">
      <c r="A1" s="490"/>
      <c r="B1" s="491"/>
      <c r="C1" s="491"/>
      <c r="D1" s="436"/>
      <c r="E1" s="374"/>
      <c r="F1" s="374"/>
      <c r="G1" s="374"/>
      <c r="H1" s="374" t="s">
        <v>165</v>
      </c>
      <c r="I1" s="436"/>
      <c r="J1" s="375"/>
      <c r="K1" s="375"/>
      <c r="L1" s="375"/>
      <c r="M1" s="375"/>
      <c r="N1" s="375"/>
      <c r="O1" s="376"/>
    </row>
    <row r="2" spans="1:15" ht="26.25" customHeight="1" x14ac:dyDescent="0.2">
      <c r="A2" s="939" t="s">
        <v>299</v>
      </c>
      <c r="B2" s="492"/>
      <c r="C2" s="492"/>
      <c r="D2" s="377"/>
      <c r="E2" s="377"/>
      <c r="F2" s="48"/>
      <c r="G2" s="1599" t="s">
        <v>300</v>
      </c>
      <c r="H2" s="1600"/>
      <c r="I2" s="1600"/>
      <c r="J2" s="1600"/>
      <c r="K2" s="586" t="str">
        <f>IF('Input Data'!$E$10="e",'Input Data'!E4,"USE OTHER INVOICE")</f>
        <v>ENGINEERING PROJECT: 2011 FEES</v>
      </c>
      <c r="L2" s="379"/>
      <c r="M2" s="379"/>
      <c r="N2" s="48"/>
      <c r="O2" s="489" t="str">
        <f>'Input Data'!H5</f>
        <v xml:space="preserve">Version 1.2  2012-10 </v>
      </c>
    </row>
    <row r="3" spans="1:15" ht="9" customHeight="1" x14ac:dyDescent="0.2">
      <c r="A3" s="367"/>
      <c r="B3" s="48"/>
      <c r="C3" s="48"/>
      <c r="D3" s="48"/>
      <c r="E3" s="48"/>
      <c r="F3" s="117"/>
      <c r="G3" s="48"/>
      <c r="H3" s="48"/>
      <c r="I3" s="48"/>
      <c r="J3" s="48"/>
      <c r="K3" s="48"/>
      <c r="L3" s="48"/>
      <c r="M3" s="48"/>
      <c r="N3" s="48"/>
      <c r="O3" s="49"/>
    </row>
    <row r="4" spans="1:15" ht="20.25" customHeight="1" x14ac:dyDescent="0.2">
      <c r="A4" s="367"/>
      <c r="B4" s="48"/>
      <c r="C4" s="48"/>
      <c r="D4" s="48"/>
      <c r="E4" s="48"/>
      <c r="F4" s="117"/>
      <c r="G4" s="48"/>
      <c r="H4" s="117"/>
      <c r="I4" s="293" t="s">
        <v>16</v>
      </c>
      <c r="J4" s="1343">
        <f>'Input Data'!D29</f>
        <v>0</v>
      </c>
      <c r="K4" s="48"/>
      <c r="L4" s="48"/>
      <c r="M4" s="292"/>
      <c r="N4" s="293" t="s">
        <v>137</v>
      </c>
      <c r="O4" s="390">
        <f>'Input Data'!D28</f>
        <v>0</v>
      </c>
    </row>
    <row r="5" spans="1:15" ht="18" customHeight="1" thickBot="1" x14ac:dyDescent="0.25">
      <c r="A5" s="394" t="s">
        <v>242</v>
      </c>
      <c r="B5" s="388">
        <f>'Input Data'!D7</f>
        <v>0</v>
      </c>
      <c r="C5" s="70"/>
      <c r="D5" s="70"/>
      <c r="E5" s="48"/>
      <c r="F5" s="70"/>
      <c r="G5" s="329" t="s">
        <v>298</v>
      </c>
      <c r="H5" s="463">
        <f>'Input Data'!D8</f>
        <v>0</v>
      </c>
      <c r="I5" s="493"/>
      <c r="J5" s="70"/>
      <c r="K5" s="48"/>
      <c r="L5" s="48"/>
      <c r="M5" s="292" t="s">
        <v>213</v>
      </c>
      <c r="N5" s="1580">
        <f>'Input Data'!D9</f>
        <v>0</v>
      </c>
      <c r="O5" s="1581"/>
    </row>
    <row r="6" spans="1:15" ht="23.25" customHeight="1" thickTop="1" thickBot="1" x14ac:dyDescent="0.25">
      <c r="A6" s="432" t="s">
        <v>17</v>
      </c>
      <c r="B6" s="1612">
        <f>'Input Data'!$D$12</f>
        <v>0</v>
      </c>
      <c r="C6" s="1613"/>
      <c r="D6" s="1613"/>
      <c r="E6" s="1613"/>
      <c r="F6" s="1613"/>
      <c r="G6" s="1613"/>
      <c r="H6" s="1613"/>
      <c r="I6" s="1613"/>
      <c r="J6" s="1613"/>
      <c r="K6" s="1613"/>
      <c r="L6" s="1613"/>
      <c r="M6" s="1613"/>
      <c r="N6" s="7"/>
      <c r="O6" s="311"/>
    </row>
    <row r="7" spans="1:15" ht="20.25" customHeight="1" thickTop="1" x14ac:dyDescent="0.2">
      <c r="A7" s="319" t="s">
        <v>198</v>
      </c>
      <c r="B7" s="1622" t="str">
        <f>'Input Data'!G18</f>
        <v>NATIONAL DEPARTMENT OF PUBLIC WORKS</v>
      </c>
      <c r="C7" s="1622"/>
      <c r="D7" s="1622"/>
      <c r="E7" s="1622"/>
      <c r="F7" s="1622"/>
      <c r="G7" s="1622"/>
      <c r="H7" s="50"/>
      <c r="I7" s="293" t="s">
        <v>212</v>
      </c>
      <c r="J7" s="1589">
        <f>'Input Data'!D6</f>
        <v>0</v>
      </c>
      <c r="K7" s="1590"/>
      <c r="L7" s="1591"/>
      <c r="M7" s="293" t="s">
        <v>396</v>
      </c>
      <c r="N7" s="1597" t="s">
        <v>345</v>
      </c>
      <c r="O7" s="1598"/>
    </row>
    <row r="8" spans="1:15" ht="20.25" customHeight="1" x14ac:dyDescent="0.2">
      <c r="A8" s="319" t="s">
        <v>270</v>
      </c>
      <c r="B8" s="1618">
        <f>'Input Data'!G21</f>
        <v>0</v>
      </c>
      <c r="C8" s="1619"/>
      <c r="D8" s="1620"/>
      <c r="F8" s="494"/>
      <c r="G8" s="926" t="s">
        <v>200</v>
      </c>
      <c r="H8" s="1579">
        <f>'Input Data'!G22</f>
        <v>0</v>
      </c>
      <c r="I8" s="1594"/>
      <c r="J8" s="1594"/>
      <c r="K8" s="1594"/>
      <c r="L8" s="1594"/>
      <c r="M8" s="299" t="s">
        <v>327</v>
      </c>
      <c r="N8" s="1592">
        <f>'Input Data'!G23</f>
        <v>0</v>
      </c>
      <c r="O8" s="1593"/>
    </row>
    <row r="9" spans="1:15" ht="15" customHeight="1" x14ac:dyDescent="0.2">
      <c r="A9" s="319" t="s">
        <v>324</v>
      </c>
      <c r="B9" s="1568">
        <f>'Input Data'!G26</f>
        <v>0</v>
      </c>
      <c r="C9" s="1569"/>
      <c r="D9" s="1569"/>
      <c r="E9" s="1569"/>
      <c r="F9" s="1569"/>
      <c r="G9" s="1621"/>
      <c r="H9" s="299" t="s">
        <v>216</v>
      </c>
      <c r="I9" s="1582">
        <f>'Input Data'!G27</f>
        <v>0</v>
      </c>
      <c r="J9" s="1583"/>
      <c r="K9" s="1583"/>
      <c r="L9" s="1583"/>
      <c r="M9" s="1583"/>
      <c r="N9" s="295" t="s">
        <v>327</v>
      </c>
      <c r="O9" s="389">
        <f>'Input Data'!G28</f>
        <v>0</v>
      </c>
    </row>
    <row r="10" spans="1:15" ht="15" customHeight="1" x14ac:dyDescent="0.2">
      <c r="A10" s="319" t="s">
        <v>217</v>
      </c>
      <c r="B10" s="1579">
        <f>'Input Data'!G25</f>
        <v>0</v>
      </c>
      <c r="C10" s="1579"/>
      <c r="D10" s="1579"/>
      <c r="E10" s="1579"/>
      <c r="F10" s="1579"/>
      <c r="G10" s="1579"/>
      <c r="H10" s="299" t="s">
        <v>210</v>
      </c>
      <c r="I10" s="1571">
        <f>'Input Data'!G29</f>
        <v>0</v>
      </c>
      <c r="J10" s="1572"/>
      <c r="K10" s="299" t="s">
        <v>350</v>
      </c>
      <c r="L10" s="1614">
        <f>'Input Data'!G30</f>
        <v>0</v>
      </c>
      <c r="M10" s="1615"/>
      <c r="N10" s="295" t="s">
        <v>349</v>
      </c>
      <c r="O10" s="496">
        <f>'Input Data'!G31</f>
        <v>0</v>
      </c>
    </row>
    <row r="11" spans="1:15" ht="15.75" customHeight="1" thickBot="1" x14ac:dyDescent="0.25">
      <c r="A11" s="394" t="s">
        <v>207</v>
      </c>
      <c r="B11" s="1584">
        <f>'Input Data'!G6</f>
        <v>0</v>
      </c>
      <c r="C11" s="1610"/>
      <c r="D11" s="484" t="s">
        <v>151</v>
      </c>
      <c r="E11" s="1611">
        <f>'Input Data'!G7</f>
        <v>0</v>
      </c>
      <c r="F11" s="1585"/>
      <c r="G11" s="1585"/>
      <c r="H11" s="485" t="s">
        <v>164</v>
      </c>
      <c r="I11" s="1584">
        <f>'Input Data'!G8</f>
        <v>0</v>
      </c>
      <c r="J11" s="1585"/>
      <c r="K11" s="485" t="s">
        <v>214</v>
      </c>
      <c r="L11" s="1584">
        <f>'Input Data'!G10</f>
        <v>0</v>
      </c>
      <c r="M11" s="1587"/>
      <c r="N11" s="1587"/>
      <c r="O11" s="1588"/>
    </row>
    <row r="12" spans="1:15" ht="21" customHeight="1" thickTop="1" thickBot="1" x14ac:dyDescent="0.25">
      <c r="A12" s="938" t="s">
        <v>302</v>
      </c>
      <c r="B12" s="497"/>
      <c r="C12" s="435"/>
      <c r="D12" s="381"/>
      <c r="E12" s="384"/>
      <c r="F12" s="436"/>
      <c r="G12" s="436"/>
      <c r="H12" s="382"/>
      <c r="I12" s="370"/>
      <c r="J12" s="436"/>
      <c r="K12" s="310"/>
      <c r="L12" s="370"/>
      <c r="M12" s="385"/>
      <c r="N12" s="385"/>
      <c r="O12" s="391"/>
    </row>
    <row r="13" spans="1:15" ht="15" customHeight="1" x14ac:dyDescent="0.2">
      <c r="A13" s="486" t="s">
        <v>347</v>
      </c>
      <c r="B13" s="1566">
        <f>'Input Data'!$D$13</f>
        <v>0</v>
      </c>
      <c r="C13" s="1572"/>
      <c r="D13" s="1572"/>
      <c r="E13" s="1572"/>
      <c r="F13" s="1572"/>
      <c r="G13" s="1572"/>
      <c r="H13" s="1572"/>
      <c r="I13" s="1572"/>
      <c r="J13" s="1572"/>
      <c r="K13" s="1572"/>
      <c r="L13" s="1572"/>
      <c r="M13" s="299" t="s">
        <v>209</v>
      </c>
      <c r="N13" s="1566">
        <f>'Input Data'!D31</f>
        <v>0</v>
      </c>
      <c r="O13" s="1567"/>
    </row>
    <row r="14" spans="1:15" ht="15" customHeight="1" x14ac:dyDescent="0.2">
      <c r="A14" s="486" t="s">
        <v>153</v>
      </c>
      <c r="B14" s="1568">
        <f>'Input Data'!$D$14</f>
        <v>0</v>
      </c>
      <c r="C14" s="1569"/>
      <c r="D14" s="1569"/>
      <c r="E14" s="1569"/>
      <c r="F14" s="1569"/>
      <c r="G14" s="1569"/>
      <c r="H14" s="1569"/>
      <c r="I14" s="1569"/>
      <c r="J14" s="1570"/>
      <c r="K14" s="1570"/>
      <c r="L14" s="1570"/>
      <c r="M14" s="1570"/>
      <c r="N14" s="295" t="s">
        <v>327</v>
      </c>
      <c r="O14" s="496">
        <f>'Input Data'!H14</f>
        <v>0</v>
      </c>
    </row>
    <row r="15" spans="1:15" ht="15" customHeight="1" x14ac:dyDescent="0.2">
      <c r="A15" s="486" t="s">
        <v>324</v>
      </c>
      <c r="B15" s="1571">
        <f>'Input Data'!D15</f>
        <v>0</v>
      </c>
      <c r="C15" s="1571"/>
      <c r="D15" s="1571"/>
      <c r="E15" s="1571"/>
      <c r="F15" s="1571"/>
      <c r="G15" s="1571"/>
      <c r="H15" s="1572"/>
      <c r="I15" s="1572"/>
      <c r="J15" s="1572"/>
      <c r="K15" s="1572"/>
      <c r="L15" s="1572"/>
      <c r="M15" s="1572"/>
      <c r="N15" s="295" t="s">
        <v>327</v>
      </c>
      <c r="O15" s="496">
        <f>'Input Data'!H15</f>
        <v>0</v>
      </c>
    </row>
    <row r="16" spans="1:15" ht="15" customHeight="1" x14ac:dyDescent="0.2">
      <c r="A16" s="1616" t="s">
        <v>114</v>
      </c>
      <c r="B16" s="1617"/>
      <c r="C16" s="1571">
        <f>IF('Input Data'!E18="None","NOT REGISTERED FOR VAT",'Input Data'!E18)</f>
        <v>0</v>
      </c>
      <c r="D16" s="1571"/>
      <c r="E16" s="1571"/>
      <c r="F16" s="1571"/>
      <c r="G16" s="1571"/>
      <c r="H16" s="495"/>
      <c r="I16" s="495"/>
      <c r="J16" s="495"/>
      <c r="K16" s="495"/>
      <c r="L16" s="495"/>
      <c r="M16" s="495"/>
      <c r="N16" s="468"/>
      <c r="O16" s="487"/>
    </row>
    <row r="17" spans="1:15" ht="15" customHeight="1" x14ac:dyDescent="0.2">
      <c r="A17" s="1636" t="s">
        <v>148</v>
      </c>
      <c r="B17" s="1617"/>
      <c r="C17" s="1571">
        <f>'Input Data'!D19</f>
        <v>0</v>
      </c>
      <c r="D17" s="1570"/>
      <c r="E17" s="1570"/>
      <c r="F17" s="1570"/>
      <c r="G17" s="1570"/>
      <c r="H17" s="295"/>
      <c r="I17" s="1573"/>
      <c r="J17" s="1586"/>
      <c r="K17" s="495"/>
      <c r="L17" s="299" t="s">
        <v>210</v>
      </c>
      <c r="M17" s="1579">
        <f>'Input Data'!D16</f>
        <v>0</v>
      </c>
      <c r="N17" s="1572"/>
      <c r="O17" s="215"/>
    </row>
    <row r="18" spans="1:15" ht="15" customHeight="1" x14ac:dyDescent="0.2">
      <c r="A18" s="1601" t="s">
        <v>26</v>
      </c>
      <c r="B18" s="1602"/>
      <c r="C18" s="1605">
        <f>'Input Data'!$D$20</f>
        <v>0</v>
      </c>
      <c r="D18" s="1606"/>
      <c r="E18" s="1606"/>
      <c r="F18" s="1606"/>
      <c r="G18" s="1606"/>
      <c r="H18" s="14"/>
      <c r="I18" s="1573"/>
      <c r="J18" s="1574"/>
      <c r="K18" s="48"/>
      <c r="L18" s="299" t="s">
        <v>215</v>
      </c>
      <c r="M18" s="1571">
        <f>'Input Data'!F16</f>
        <v>0</v>
      </c>
      <c r="N18" s="1572"/>
      <c r="O18" s="215"/>
    </row>
    <row r="19" spans="1:15" ht="15" customHeight="1" x14ac:dyDescent="0.2">
      <c r="A19" s="1601" t="s">
        <v>301</v>
      </c>
      <c r="B19" s="1602"/>
      <c r="C19" s="1609">
        <f>'Input Data'!D30</f>
        <v>0</v>
      </c>
      <c r="D19" s="1564"/>
      <c r="E19" s="1564"/>
      <c r="F19" s="1564"/>
      <c r="G19" s="1564"/>
      <c r="H19" s="1564"/>
      <c r="I19" s="1573"/>
      <c r="J19" s="1574"/>
      <c r="K19" s="48"/>
      <c r="L19" s="299" t="s">
        <v>211</v>
      </c>
      <c r="M19" s="1595">
        <f>'Input Data'!H16</f>
        <v>0</v>
      </c>
      <c r="N19" s="1596"/>
      <c r="O19" s="215"/>
    </row>
    <row r="20" spans="1:15" ht="15" customHeight="1" thickBot="1" x14ac:dyDescent="0.25">
      <c r="A20" s="1634" t="s">
        <v>27</v>
      </c>
      <c r="B20" s="1635"/>
      <c r="C20" s="1603" t="str">
        <f>'Input Data'!$D$26</f>
        <v>USE TIME BASED FEES</v>
      </c>
      <c r="D20" s="1604"/>
      <c r="E20" s="1604"/>
      <c r="F20" s="1604"/>
      <c r="G20" s="1604"/>
      <c r="H20" s="17"/>
      <c r="I20" s="1607"/>
      <c r="J20" s="1608"/>
      <c r="K20" s="329" t="s">
        <v>214</v>
      </c>
      <c r="L20" s="1623">
        <f>'Input Data'!D17</f>
        <v>0</v>
      </c>
      <c r="M20" s="1585"/>
      <c r="N20" s="1585"/>
      <c r="O20" s="1624"/>
    </row>
    <row r="21" spans="1:15" ht="16.5" thickTop="1" x14ac:dyDescent="0.2">
      <c r="A21" s="296" t="str">
        <f>IF('Input Data'!$F$32&gt;3,"STAGE:","STAGE COMPLETED:")</f>
        <v>STAGE COMPLETED:</v>
      </c>
      <c r="B21" s="1633" t="str">
        <f>'Input Data'!D32</f>
        <v>INCEPTION</v>
      </c>
      <c r="C21" s="1633"/>
      <c r="D21" s="1633"/>
      <c r="E21" s="1633"/>
      <c r="F21" s="1633"/>
      <c r="G21" s="1633"/>
      <c r="H21" s="1633"/>
      <c r="I21" s="1630" t="str">
        <f>IF('Input Data'!$E$40=1,"ESTIMATED TOTAL VALUE OF ENGINEERING WORK","TOTAL VALUE OF ENGINEERING WORK")</f>
        <v>ESTIMATED TOTAL VALUE OF ENGINEERING WORK</v>
      </c>
      <c r="J21" s="1538"/>
      <c r="K21" s="1631"/>
      <c r="L21" s="1538"/>
      <c r="M21" s="1538"/>
      <c r="N21" s="1632"/>
      <c r="O21" s="708">
        <f>IF('Input Data'!$E$10="E",IF('Input Data'!$E$40=1,80%*'Input Data'!$H$45,'Input Data'!$H$45),0)</f>
        <v>0</v>
      </c>
    </row>
    <row r="22" spans="1:15" ht="15.75" thickBot="1" x14ac:dyDescent="0.25">
      <c r="A22" s="1575"/>
      <c r="B22" s="1576"/>
      <c r="C22" s="1576"/>
      <c r="D22" s="1576"/>
      <c r="E22" s="1576"/>
      <c r="F22" s="1576"/>
      <c r="G22" s="1576"/>
      <c r="H22" s="7"/>
      <c r="I22" s="8"/>
      <c r="J22" s="1577" t="str">
        <f>IF('Input Data'!$E$40=1,"ESTIMATED TOTAL VALUE OF PROJECT","TOTAL VALUE OF PROJECT")</f>
        <v>ESTIMATED TOTAL VALUE OF PROJECT</v>
      </c>
      <c r="K22" s="1578"/>
      <c r="L22" s="1578"/>
      <c r="M22" s="1578"/>
      <c r="N22" s="1578"/>
      <c r="O22" s="709">
        <f>IF('Input Data'!$E$10="E",IF('Input Data'!$E$40=1,80%*'Input Data'!$H$47,'Input Data'!$H$47),0)</f>
        <v>0</v>
      </c>
    </row>
    <row r="23" spans="1:15" ht="15.75" thickTop="1" x14ac:dyDescent="0.2">
      <c r="A23" s="120" t="s">
        <v>23</v>
      </c>
      <c r="B23" s="24"/>
      <c r="C23" s="34"/>
      <c r="D23" s="33"/>
      <c r="E23" s="33"/>
      <c r="F23" s="33"/>
      <c r="G23" s="51"/>
      <c r="H23" s="320" t="s">
        <v>237</v>
      </c>
      <c r="I23" s="53">
        <f>IF('Input Data'!E10="e",IF('Input Data'!$E$21=1,VLOOKUP($O$21,SCALE_2011ME,3)),0)</f>
        <v>0</v>
      </c>
      <c r="J23" s="54" t="s">
        <v>119</v>
      </c>
      <c r="K23" s="55">
        <f>IF('Input Data'!E10="E",IF('Input Data'!$E$21=1,VLOOKUP($O$21,SCALE_2011ME,4)),0)</f>
        <v>0.125</v>
      </c>
      <c r="L23" s="56" t="s">
        <v>236</v>
      </c>
      <c r="M23" s="57">
        <f>IF('Input Data'!E10="E",O21-(IF('Input Data'!$E$21=1,VLOOKUP($O$21,SCALE_2011ME,1))),0)</f>
        <v>0</v>
      </c>
      <c r="N23" s="56" t="s">
        <v>117</v>
      </c>
      <c r="O23" s="710">
        <f>I23+K23*M23</f>
        <v>0</v>
      </c>
    </row>
    <row r="24" spans="1:15" ht="15.75" thickBot="1" x14ac:dyDescent="0.25">
      <c r="A24" s="414"/>
      <c r="B24" s="45"/>
      <c r="C24" s="415"/>
      <c r="D24" s="416"/>
      <c r="E24" s="416"/>
      <c r="F24" s="416"/>
      <c r="G24" s="415"/>
      <c r="H24" s="415"/>
      <c r="I24" s="417"/>
      <c r="J24" s="418"/>
      <c r="K24" s="419"/>
      <c r="L24" s="418"/>
      <c r="M24" s="420" t="s">
        <v>23</v>
      </c>
      <c r="N24" s="418" t="s">
        <v>117</v>
      </c>
      <c r="O24" s="711">
        <f>O23</f>
        <v>0</v>
      </c>
    </row>
    <row r="25" spans="1:15" ht="18.75" thickTop="1" x14ac:dyDescent="0.2">
      <c r="A25" s="105" t="s">
        <v>264</v>
      </c>
      <c r="B25" s="61"/>
      <c r="C25" s="61"/>
      <c r="D25" s="61"/>
      <c r="E25" s="61"/>
      <c r="F25" s="61"/>
      <c r="G25" s="61"/>
      <c r="H25" s="61"/>
      <c r="I25" s="61"/>
      <c r="J25" s="61"/>
      <c r="K25" s="61"/>
      <c r="L25" s="61"/>
      <c r="M25" s="61"/>
      <c r="N25" s="61"/>
      <c r="O25" s="710"/>
    </row>
    <row r="26" spans="1:15" ht="15" customHeight="1" x14ac:dyDescent="0.2">
      <c r="A26" s="1529" t="s">
        <v>306</v>
      </c>
      <c r="B26" s="1505"/>
      <c r="C26" s="1505"/>
      <c r="D26" s="1505"/>
      <c r="E26" s="1505"/>
      <c r="F26" s="1505"/>
      <c r="G26" s="1505"/>
      <c r="H26" s="33"/>
      <c r="I26" s="934">
        <f>IF('Input Data'!$F$32=1,0.05,IF('Input Data'!$F$32=2,Scales!$L$5,IF('Input Data'!$F$32=3,Scales!$L$6,IF('Input Data'!$F$32&gt;3,0.5))))</f>
        <v>0.05</v>
      </c>
      <c r="J26" s="56" t="s">
        <v>2</v>
      </c>
      <c r="K26" s="730">
        <f>IF('Input Data'!$E$10="E",'Input Data'!$H$41,0)</f>
        <v>0</v>
      </c>
      <c r="L26" s="731" t="s">
        <v>21</v>
      </c>
      <c r="M26" s="732">
        <f>IF('Input Data'!$H$41&gt;0,$O$24,0)</f>
        <v>0</v>
      </c>
      <c r="N26" s="56" t="s">
        <v>238</v>
      </c>
      <c r="O26" s="710">
        <f>IF('Input Data'!$E$10="E",IF('Input Data'!$H$41&gt;0,IF('Input Data'!$D$34="N",(I26*K26/K27*M26),0),0),0)</f>
        <v>0</v>
      </c>
    </row>
    <row r="27" spans="1:15" ht="12.75" customHeight="1" x14ac:dyDescent="0.2">
      <c r="A27" s="1530"/>
      <c r="B27" s="1505"/>
      <c r="C27" s="1505"/>
      <c r="D27" s="1505"/>
      <c r="E27" s="1505"/>
      <c r="F27" s="1505"/>
      <c r="G27" s="1505"/>
      <c r="H27" s="35"/>
      <c r="I27" s="934"/>
      <c r="J27" s="53"/>
      <c r="K27" s="732">
        <f>IF('Input Data'!$E$10="E",IF('Input Data'!$H$41&gt;0,'Input Data'!$H$45,0),0)</f>
        <v>0</v>
      </c>
      <c r="L27" s="731"/>
      <c r="M27" s="732"/>
      <c r="N27" s="59"/>
      <c r="O27" s="710"/>
    </row>
    <row r="28" spans="1:15" ht="9" customHeight="1" x14ac:dyDescent="0.2">
      <c r="A28" s="22"/>
      <c r="B28" s="23"/>
      <c r="C28" s="24"/>
      <c r="D28" s="24"/>
      <c r="E28" s="24"/>
      <c r="F28" s="24"/>
      <c r="G28" s="27"/>
      <c r="H28" s="36"/>
      <c r="I28" s="935"/>
      <c r="J28" s="63"/>
      <c r="K28" s="733"/>
      <c r="L28" s="734"/>
      <c r="M28" s="733"/>
      <c r="N28" s="63"/>
      <c r="O28" s="712"/>
    </row>
    <row r="29" spans="1:15" x14ac:dyDescent="0.2">
      <c r="A29" s="1531" t="s">
        <v>157</v>
      </c>
      <c r="B29" s="1532"/>
      <c r="C29" s="1505"/>
      <c r="D29" s="1505"/>
      <c r="E29" s="25"/>
      <c r="F29" s="47"/>
      <c r="G29" s="27">
        <f>IF('Input Data'!$H$42&gt;0,1.25,0)</f>
        <v>0</v>
      </c>
      <c r="H29" s="33" t="s">
        <v>1</v>
      </c>
      <c r="I29" s="934">
        <f>IF('Input Data'!$F$32=1,0.05,IF('Input Data'!$F$32=2,Scales!$L$5,IF('Input Data'!$F$32=3,Scales!$L$6,IF('Input Data'!$F$32&gt;3,0.5))))</f>
        <v>0.05</v>
      </c>
      <c r="J29" s="56" t="s">
        <v>2</v>
      </c>
      <c r="K29" s="730">
        <f>IF('Input Data'!$E$10="E",'Input Data'!$H$42,0)</f>
        <v>0</v>
      </c>
      <c r="L29" s="731" t="s">
        <v>21</v>
      </c>
      <c r="M29" s="732">
        <f>IF('Input Data'!$H$42&gt;0,$O$24,0)</f>
        <v>0</v>
      </c>
      <c r="N29" s="56" t="s">
        <v>238</v>
      </c>
      <c r="O29" s="710">
        <f>IF('Input Data'!$E$10="E",IF('Input Data'!$H$42&gt;0,IF('Input Data'!$D$34="N",(G29*I29*K29/K30*M29),0),0),0)</f>
        <v>0</v>
      </c>
    </row>
    <row r="30" spans="1:15" x14ac:dyDescent="0.2">
      <c r="A30" s="1537"/>
      <c r="B30" s="1538"/>
      <c r="C30" s="1538"/>
      <c r="D30" s="1538"/>
      <c r="E30" s="24"/>
      <c r="F30" s="24"/>
      <c r="G30" s="27"/>
      <c r="H30" s="36"/>
      <c r="I30" s="935"/>
      <c r="J30" s="63"/>
      <c r="K30" s="732">
        <f>IF('Input Data'!$E$10="E",IF('Input Data'!$H$42&gt;0,'Input Data'!$H$45,0),0)</f>
        <v>0</v>
      </c>
      <c r="L30" s="734"/>
      <c r="M30" s="733"/>
      <c r="N30" s="63"/>
      <c r="O30" s="712"/>
    </row>
    <row r="31" spans="1:15" ht="9" customHeight="1" x14ac:dyDescent="0.2">
      <c r="A31" s="5"/>
      <c r="B31" s="6"/>
      <c r="C31" s="6"/>
      <c r="D31" s="6"/>
      <c r="E31" s="24"/>
      <c r="F31" s="24"/>
      <c r="G31" s="27"/>
      <c r="H31" s="36"/>
      <c r="I31" s="934"/>
      <c r="J31" s="56"/>
      <c r="K31" s="735"/>
      <c r="L31" s="734"/>
      <c r="M31" s="735"/>
      <c r="N31" s="63"/>
      <c r="O31" s="712"/>
    </row>
    <row r="32" spans="1:15" x14ac:dyDescent="0.2">
      <c r="A32" s="1539" t="s">
        <v>131</v>
      </c>
      <c r="B32" s="1540"/>
      <c r="C32" s="1540"/>
      <c r="D32" s="1540"/>
      <c r="E32" s="24"/>
      <c r="F32" s="24"/>
      <c r="G32" s="27">
        <f>IF('Input Data'!$H$43&gt;0,0.25,0)</f>
        <v>0</v>
      </c>
      <c r="H32" s="36"/>
      <c r="I32" s="934">
        <f>IF('Input Data'!$F$32=1,0.05,IF('Input Data'!$F$32=2,Scales!$L$5,IF('Input Data'!$F$32=3,Scales!$L$6,IF('Input Data'!$F$32&gt;3,0.5))))</f>
        <v>0.05</v>
      </c>
      <c r="J32" s="56" t="s">
        <v>2</v>
      </c>
      <c r="K32" s="730">
        <f>IF('Input Data'!$E$10="E",'Input Data'!$H$43,0)</f>
        <v>0</v>
      </c>
      <c r="L32" s="734" t="s">
        <v>21</v>
      </c>
      <c r="M32" s="732">
        <f>IF('Input Data'!$H$43&gt;0,$O$24,0)</f>
        <v>0</v>
      </c>
      <c r="N32" s="56" t="s">
        <v>238</v>
      </c>
      <c r="O32" s="710">
        <f>IF('Input Data'!$E$10="E",IF('Input Data'!$H$43&gt;0,IF('Input Data'!$D$34="N",(G32*I32*K32/K33*M32),0),0),0)</f>
        <v>0</v>
      </c>
    </row>
    <row r="33" spans="1:15" x14ac:dyDescent="0.2">
      <c r="A33" s="1541"/>
      <c r="B33" s="1542"/>
      <c r="C33" s="1542"/>
      <c r="D33" s="1542"/>
      <c r="E33" s="24"/>
      <c r="F33" s="24"/>
      <c r="G33" s="27"/>
      <c r="H33" s="36"/>
      <c r="I33" s="934"/>
      <c r="J33" s="56"/>
      <c r="K33" s="732">
        <f>IF('Input Data'!$E$10="E",IF('Input Data'!$H$43&gt;0,'Input Data'!$H$45,0),0)</f>
        <v>0</v>
      </c>
      <c r="L33" s="734"/>
      <c r="M33" s="735"/>
      <c r="N33" s="63"/>
      <c r="O33" s="712"/>
    </row>
    <row r="34" spans="1:15" ht="9" customHeight="1" x14ac:dyDescent="0.2">
      <c r="A34" s="26"/>
      <c r="B34" s="23"/>
      <c r="C34" s="24"/>
      <c r="D34" s="24"/>
      <c r="E34" s="24"/>
      <c r="F34" s="24"/>
      <c r="G34" s="27"/>
      <c r="H34" s="36"/>
      <c r="I34" s="934"/>
      <c r="J34" s="56"/>
      <c r="K34" s="735"/>
      <c r="L34" s="734"/>
      <c r="M34" s="735"/>
      <c r="N34" s="63"/>
      <c r="O34" s="712"/>
    </row>
    <row r="35" spans="1:15" x14ac:dyDescent="0.2">
      <c r="A35" s="1539" t="s">
        <v>161</v>
      </c>
      <c r="B35" s="1540"/>
      <c r="C35" s="1540"/>
      <c r="D35" s="1540"/>
      <c r="E35" s="27">
        <f>IF('Input Data'!$H$44&gt;0,0.25,0)</f>
        <v>0</v>
      </c>
      <c r="F35" s="33" t="s">
        <v>1</v>
      </c>
      <c r="G35" s="27">
        <f>IF('Input Data'!$H$44&gt;0,1.25,0)</f>
        <v>0</v>
      </c>
      <c r="H35" s="33" t="s">
        <v>1</v>
      </c>
      <c r="I35" s="934">
        <f>IF('Input Data'!$F$32=1,0.05,IF('Input Data'!$F$32=2,Scales!$L$5,IF('Input Data'!$F$32=3,Scales!$L$6,IF('Input Data'!$F$32&gt;3,0.5))))</f>
        <v>0.05</v>
      </c>
      <c r="J35" s="56" t="s">
        <v>2</v>
      </c>
      <c r="K35" s="730">
        <f>IF('Input Data'!$E$10="E",'Input Data'!$H$44,0)</f>
        <v>0</v>
      </c>
      <c r="L35" s="731" t="s">
        <v>1</v>
      </c>
      <c r="M35" s="732">
        <f>IF('Input Data'!$H$44&gt;0,$O$24,0)</f>
        <v>0</v>
      </c>
      <c r="N35" s="56" t="s">
        <v>238</v>
      </c>
      <c r="O35" s="710">
        <f>IF('Input Data'!$E$10="E",IF('Input Data'!$H$44&gt;0,IF('Input Data'!$D$34="N",(E35*G35*I35*K35/K36*M35),0),0),0)</f>
        <v>0</v>
      </c>
    </row>
    <row r="36" spans="1:15" x14ac:dyDescent="0.2">
      <c r="A36" s="1541"/>
      <c r="B36" s="1542"/>
      <c r="C36" s="1542"/>
      <c r="D36" s="1542"/>
      <c r="E36" s="21"/>
      <c r="F36" s="21"/>
      <c r="G36" s="27"/>
      <c r="H36" s="36"/>
      <c r="I36" s="25"/>
      <c r="J36" s="63"/>
      <c r="K36" s="732">
        <f>IF('Input Data'!$E$10="E",IF('Input Data'!$H$44&gt;0,'Input Data'!$H$45,0),0)</f>
        <v>0</v>
      </c>
      <c r="L36" s="734"/>
      <c r="M36" s="733"/>
      <c r="N36" s="63"/>
      <c r="O36" s="712"/>
    </row>
    <row r="37" spans="1:15" ht="9.75" customHeight="1" x14ac:dyDescent="0.2">
      <c r="A37" s="28"/>
      <c r="B37" s="29"/>
      <c r="C37" s="29"/>
      <c r="D37" s="29"/>
      <c r="E37" s="29"/>
      <c r="F37" s="29"/>
      <c r="G37" s="29"/>
      <c r="H37" s="29"/>
      <c r="I37" s="64"/>
      <c r="J37" s="64"/>
      <c r="K37" s="65"/>
      <c r="L37" s="65"/>
      <c r="M37" s="65"/>
      <c r="N37" s="65"/>
      <c r="O37" s="713"/>
    </row>
    <row r="38" spans="1:15" ht="15.75" thickBot="1" x14ac:dyDescent="0.25">
      <c r="A38" s="337"/>
      <c r="B38" s="338"/>
      <c r="C38" s="339"/>
      <c r="D38" s="339"/>
      <c r="E38" s="339"/>
      <c r="F38" s="339"/>
      <c r="G38" s="339"/>
      <c r="H38" s="339"/>
      <c r="I38" s="340"/>
      <c r="J38" s="341"/>
      <c r="K38" s="340"/>
      <c r="L38" s="342"/>
      <c r="M38" s="343"/>
      <c r="N38" s="342"/>
      <c r="O38" s="714">
        <f>SUM(O26:O37)</f>
        <v>0</v>
      </c>
    </row>
    <row r="39" spans="1:15" x14ac:dyDescent="0.2">
      <c r="A39" s="43" t="s">
        <v>24</v>
      </c>
      <c r="B39" s="23"/>
      <c r="C39" s="24"/>
      <c r="D39" s="24"/>
      <c r="E39" s="24"/>
      <c r="F39" s="24"/>
      <c r="G39" s="24"/>
      <c r="H39" s="24"/>
      <c r="I39" s="62">
        <f>IF('Input Data'!$D$34="N",IF('Input Data'!$F$36="y",0.01,0),0)</f>
        <v>0</v>
      </c>
      <c r="J39" s="33" t="s">
        <v>1</v>
      </c>
      <c r="K39" s="934">
        <f>IF('Input Data'!$F$32=1,0.05,IF('Input Data'!$F$32=2,Scales!$L$5,IF('Input Data'!$F$32=3,Scales!$L$6,IF('Input Data'!$F$32&gt;3,0.5))))</f>
        <v>0.05</v>
      </c>
      <c r="L39" s="60" t="s">
        <v>21</v>
      </c>
      <c r="M39" s="733">
        <f>IF('Input Data'!$D$34="N",IF('Input Data'!F36="Y",$O$22,0),0)</f>
        <v>0</v>
      </c>
      <c r="N39" s="56" t="s">
        <v>117</v>
      </c>
      <c r="O39" s="712">
        <f>IF('Input Data'!$E$10="E",I39*K39*M39,0)</f>
        <v>0</v>
      </c>
    </row>
    <row r="40" spans="1:15" x14ac:dyDescent="0.2">
      <c r="A40" s="43" t="s">
        <v>258</v>
      </c>
      <c r="B40" s="23"/>
      <c r="C40" s="24"/>
      <c r="D40" s="24"/>
      <c r="E40" s="24"/>
      <c r="F40" s="24"/>
      <c r="G40" s="24"/>
      <c r="H40" s="333" t="s">
        <v>237</v>
      </c>
      <c r="I40" s="62">
        <f>IF('Input Data'!$D$34="N",IF('Input Data'!$F$38="y",0.07,0),0)</f>
        <v>0</v>
      </c>
      <c r="J40" s="33" t="s">
        <v>21</v>
      </c>
      <c r="K40" s="934">
        <f>IF('Input Data'!$F$32=1,0.05,IF('Input Data'!$F$32=2,Scales!$L$5,IF('Input Data'!$F$32=3,Scales!$L$6,IF('Input Data'!$F$32&gt;3,0.5))))</f>
        <v>0.05</v>
      </c>
      <c r="L40" s="60" t="s">
        <v>21</v>
      </c>
      <c r="M40" s="733">
        <f>IF('Input Data'!$D$34="N",IF('Input Data'!$F$38="Y",$O$24,0),0)</f>
        <v>0</v>
      </c>
      <c r="N40" s="334" t="s">
        <v>235</v>
      </c>
      <c r="O40" s="712">
        <f>IF('Input Data'!E10="E",(I40*K40*M40),0)</f>
        <v>0</v>
      </c>
    </row>
    <row r="41" spans="1:15" ht="10.5" customHeight="1" thickBot="1" x14ac:dyDescent="0.25">
      <c r="A41" s="302"/>
      <c r="B41" s="39"/>
      <c r="C41" s="303"/>
      <c r="D41" s="303"/>
      <c r="E41" s="303"/>
      <c r="F41" s="303"/>
      <c r="G41" s="303"/>
      <c r="H41" s="303"/>
      <c r="I41" s="304"/>
      <c r="J41" s="305"/>
      <c r="K41" s="306"/>
      <c r="L41" s="307"/>
      <c r="M41" s="308"/>
      <c r="N41" s="309"/>
      <c r="O41" s="715"/>
    </row>
    <row r="42" spans="1:15" ht="15.75" thickBot="1" x14ac:dyDescent="0.25">
      <c r="A42" s="30"/>
      <c r="B42" s="31"/>
      <c r="C42" s="31"/>
      <c r="D42" s="31"/>
      <c r="E42" s="31"/>
      <c r="F42" s="31"/>
      <c r="G42" s="67"/>
      <c r="H42" s="498"/>
      <c r="I42" s="68"/>
      <c r="J42" s="69"/>
      <c r="K42" s="70"/>
      <c r="L42" s="68"/>
      <c r="M42" s="344" t="s">
        <v>266</v>
      </c>
      <c r="N42" s="68"/>
      <c r="O42" s="716">
        <f>IF('Input Data'!E10="e",O38+SUM(O39:O40),0)</f>
        <v>0</v>
      </c>
    </row>
    <row r="43" spans="1:15" ht="18.75" thickTop="1" x14ac:dyDescent="0.2">
      <c r="A43" s="106" t="s">
        <v>265</v>
      </c>
      <c r="B43" s="23"/>
      <c r="C43" s="23"/>
      <c r="D43" s="23"/>
      <c r="E43" s="23"/>
      <c r="F43" s="23"/>
      <c r="G43" s="23"/>
      <c r="H43" s="23"/>
      <c r="I43" s="23"/>
      <c r="J43" s="23"/>
      <c r="K43" s="23"/>
      <c r="L43" s="23"/>
      <c r="M43" s="71"/>
      <c r="N43" s="23"/>
      <c r="O43" s="712"/>
    </row>
    <row r="44" spans="1:15" x14ac:dyDescent="0.2">
      <c r="A44" s="1529" t="s">
        <v>306</v>
      </c>
      <c r="B44" s="1505"/>
      <c r="C44" s="1505"/>
      <c r="D44" s="33"/>
      <c r="E44" s="33"/>
      <c r="F44" s="33"/>
      <c r="G44" s="24"/>
      <c r="H44" s="24"/>
      <c r="I44" s="25">
        <f>IF('Input Data'!$F$32&lt;4,0,IF('Input Data'!$F$32=4,0.4,IF('Input Data'!$F$32=5,0.5)))</f>
        <v>0</v>
      </c>
      <c r="J44" s="52" t="s">
        <v>2</v>
      </c>
      <c r="K44" s="736">
        <f>IF('Input Data'!$E$10="E",'Input Data'!H50,0)</f>
        <v>0</v>
      </c>
      <c r="L44" s="731" t="s">
        <v>21</v>
      </c>
      <c r="M44" s="737">
        <f>IF('Input Data'!$H$50&gt;0,IF('Input Data'!$E$10="E",$O$24,0),0)</f>
        <v>0</v>
      </c>
      <c r="N44" s="56" t="s">
        <v>238</v>
      </c>
      <c r="O44" s="710">
        <f>IF(M44&gt;0,(I44*K44/K45*M44),0)</f>
        <v>0</v>
      </c>
    </row>
    <row r="45" spans="1:15" x14ac:dyDescent="0.2">
      <c r="A45" s="1530"/>
      <c r="B45" s="1505"/>
      <c r="C45" s="1505"/>
      <c r="D45" s="35"/>
      <c r="E45" s="35"/>
      <c r="F45" s="35"/>
      <c r="G45" s="24"/>
      <c r="H45" s="24"/>
      <c r="I45" s="25"/>
      <c r="J45" s="34"/>
      <c r="K45" s="732">
        <f>IF('Input Data'!$E$10="E",IF('Input Data'!$F$32&gt;3,'Input Data'!$H$45,0),0)</f>
        <v>0</v>
      </c>
      <c r="L45" s="731"/>
      <c r="M45" s="732"/>
      <c r="N45" s="53"/>
      <c r="O45" s="710"/>
    </row>
    <row r="46" spans="1:15" ht="9" customHeight="1" x14ac:dyDescent="0.2">
      <c r="A46" s="32"/>
      <c r="B46" s="24"/>
      <c r="C46" s="34"/>
      <c r="D46" s="35"/>
      <c r="E46" s="35"/>
      <c r="F46" s="35"/>
      <c r="G46" s="24"/>
      <c r="H46" s="24"/>
      <c r="I46" s="25"/>
      <c r="J46" s="34"/>
      <c r="K46" s="732"/>
      <c r="L46" s="731"/>
      <c r="M46" s="732"/>
      <c r="N46" s="53"/>
      <c r="O46" s="710"/>
    </row>
    <row r="47" spans="1:15" x14ac:dyDescent="0.2">
      <c r="A47" s="1531" t="s">
        <v>157</v>
      </c>
      <c r="B47" s="1532"/>
      <c r="C47" s="1505"/>
      <c r="D47" s="33"/>
      <c r="E47" s="33"/>
      <c r="F47" s="33"/>
      <c r="G47" s="27">
        <f>IF('Input Data'!$H$51&gt;0,1.25,0)</f>
        <v>0</v>
      </c>
      <c r="H47" s="24" t="s">
        <v>21</v>
      </c>
      <c r="I47" s="25">
        <f>IF('Input Data'!$F$32&lt;4,0,IF('Input Data'!$F$32=4,0.4,IF('Input Data'!$F$32=5,0.5)))</f>
        <v>0</v>
      </c>
      <c r="J47" s="52" t="s">
        <v>2</v>
      </c>
      <c r="K47" s="736">
        <f>IF('Input Data'!$E$10="E",'Input Data'!H51,0)</f>
        <v>0</v>
      </c>
      <c r="L47" s="731" t="s">
        <v>21</v>
      </c>
      <c r="M47" s="737">
        <f>IF('Input Data'!$H$51&gt;0,IF('Input Data'!$E$10="E",$O$24,0),0)</f>
        <v>0</v>
      </c>
      <c r="N47" s="56" t="s">
        <v>238</v>
      </c>
      <c r="O47" s="710">
        <f>IF(M47&gt;0,(G47*I47*K47/K48*M47),0)</f>
        <v>0</v>
      </c>
    </row>
    <row r="48" spans="1:15" x14ac:dyDescent="0.2">
      <c r="A48" s="1533"/>
      <c r="B48" s="1534"/>
      <c r="C48" s="1534"/>
      <c r="D48" s="345"/>
      <c r="E48" s="345"/>
      <c r="F48" s="345"/>
      <c r="G48" s="37"/>
      <c r="H48" s="37"/>
      <c r="I48" s="346"/>
      <c r="J48" s="29"/>
      <c r="K48" s="730">
        <f>IF('Input Data'!$E$10="E",IF('Input Data'!$F$32&gt;3,'Input Data'!$H$45,0),0)</f>
        <v>0</v>
      </c>
      <c r="L48" s="738"/>
      <c r="M48" s="739"/>
      <c r="N48" s="64"/>
      <c r="O48" s="717"/>
    </row>
    <row r="49" spans="1:17" ht="15.75" thickBot="1" x14ac:dyDescent="0.25">
      <c r="A49" s="499"/>
      <c r="B49" s="500"/>
      <c r="C49" s="500"/>
      <c r="D49" s="500"/>
      <c r="E49" s="500"/>
      <c r="F49" s="500"/>
      <c r="G49" s="500"/>
      <c r="H49" s="500"/>
      <c r="I49" s="500"/>
      <c r="J49" s="500"/>
      <c r="K49" s="500"/>
      <c r="L49" s="500"/>
      <c r="M49" s="500"/>
      <c r="N49" s="500"/>
      <c r="O49" s="718">
        <f>SUM(O44:O48)</f>
        <v>0</v>
      </c>
    </row>
    <row r="50" spans="1:17" ht="9.75" customHeight="1" x14ac:dyDescent="0.2">
      <c r="A50" s="26"/>
      <c r="B50" s="23"/>
      <c r="C50" s="24"/>
      <c r="D50" s="24"/>
      <c r="E50" s="24"/>
      <c r="F50" s="24"/>
      <c r="G50" s="24"/>
      <c r="H50" s="24"/>
      <c r="I50" s="66"/>
      <c r="J50" s="33"/>
      <c r="K50" s="66"/>
      <c r="L50" s="60"/>
      <c r="M50" s="53"/>
      <c r="N50" s="56"/>
      <c r="O50" s="712"/>
    </row>
    <row r="51" spans="1:17" x14ac:dyDescent="0.2">
      <c r="A51" s="43" t="s">
        <v>24</v>
      </c>
      <c r="B51" s="23"/>
      <c r="C51" s="24"/>
      <c r="D51" s="24"/>
      <c r="E51" s="24"/>
      <c r="F51" s="24"/>
      <c r="G51" s="24"/>
      <c r="H51" s="24"/>
      <c r="I51" s="62">
        <f>IF('Input Data'!$F$36="y",0.01,0)</f>
        <v>0</v>
      </c>
      <c r="J51" s="33" t="s">
        <v>1</v>
      </c>
      <c r="K51" s="25">
        <f>IF('Input Data'!$F$32&lt;4,0,IF('Input Data'!$F$32=4,0.4,IF('Input Data'!$F$32=5,0.5)))</f>
        <v>0</v>
      </c>
      <c r="L51" s="60" t="s">
        <v>21</v>
      </c>
      <c r="M51" s="733">
        <f>IF('Input Data'!$E$10="E",IF('Input Data'!F36="y",'Input Data'!$O$23,0),0)</f>
        <v>0</v>
      </c>
      <c r="N51" s="56" t="s">
        <v>117</v>
      </c>
      <c r="O51" s="712">
        <f>IF('Input Data'!$E$10="E",(I51*K51*M51),0)</f>
        <v>0</v>
      </c>
      <c r="Q51" s="335"/>
    </row>
    <row r="52" spans="1:17" x14ac:dyDescent="0.2">
      <c r="A52" s="336" t="s">
        <v>258</v>
      </c>
      <c r="B52" s="24"/>
      <c r="C52" s="24"/>
      <c r="D52" s="24"/>
      <c r="E52" s="24"/>
      <c r="F52" s="24"/>
      <c r="G52" s="24"/>
      <c r="H52" s="24"/>
      <c r="I52" s="62">
        <f>IF('Input Data'!$F$38="y",0.07,0)</f>
        <v>0</v>
      </c>
      <c r="J52" s="33" t="s">
        <v>21</v>
      </c>
      <c r="K52" s="25">
        <f>IF('Input Data'!$F$32&lt;4,0,IF('Input Data'!$F$32=4,0.4,IF('Input Data'!$F$32=5,0.5)))</f>
        <v>0</v>
      </c>
      <c r="L52" s="60" t="s">
        <v>21</v>
      </c>
      <c r="M52" s="733">
        <f>IF('Input Data'!$E$10="E",IF('Input Data'!$F$36="Y",$O$24,0),0)</f>
        <v>0</v>
      </c>
      <c r="N52" s="334" t="s">
        <v>235</v>
      </c>
      <c r="O52" s="712">
        <f>IF('Input Data'!$E$10="E",(I52*K52*M52),0)</f>
        <v>0</v>
      </c>
      <c r="Q52" s="335"/>
    </row>
    <row r="53" spans="1:17" ht="9" customHeight="1" thickBot="1" x14ac:dyDescent="0.25">
      <c r="A53" s="302"/>
      <c r="B53" s="39"/>
      <c r="C53" s="303"/>
      <c r="D53" s="303"/>
      <c r="E53" s="303"/>
      <c r="F53" s="303"/>
      <c r="G53" s="303"/>
      <c r="H53" s="303"/>
      <c r="I53" s="304"/>
      <c r="J53" s="305"/>
      <c r="K53" s="306"/>
      <c r="L53" s="307"/>
      <c r="M53" s="308"/>
      <c r="N53" s="309"/>
      <c r="O53" s="715"/>
    </row>
    <row r="54" spans="1:17" ht="15.75" thickBot="1" x14ac:dyDescent="0.25">
      <c r="A54" s="38"/>
      <c r="B54" s="39"/>
      <c r="C54" s="39"/>
      <c r="D54" s="40"/>
      <c r="E54" s="40"/>
      <c r="F54" s="40"/>
      <c r="G54" s="72"/>
      <c r="H54" s="73"/>
      <c r="I54" s="74"/>
      <c r="J54" s="75"/>
      <c r="K54" s="76"/>
      <c r="L54" s="76"/>
      <c r="M54" s="327" t="s">
        <v>267</v>
      </c>
      <c r="N54" s="48"/>
      <c r="O54" s="719">
        <f>IF( 'Input Data'!E10="e",IF('Input Data'!D32&lt;4,0,O49+SUM(O51:O52)),0)</f>
        <v>0</v>
      </c>
      <c r="Q54" s="335"/>
    </row>
    <row r="55" spans="1:17" ht="15.75" thickBot="1" x14ac:dyDescent="0.25">
      <c r="A55" s="109"/>
      <c r="B55" s="110"/>
      <c r="C55" s="110"/>
      <c r="D55" s="110"/>
      <c r="E55" s="110"/>
      <c r="F55" s="110"/>
      <c r="G55" s="110"/>
      <c r="H55" s="110"/>
      <c r="I55" s="111"/>
      <c r="J55" s="110"/>
      <c r="K55" s="110"/>
      <c r="L55" s="110"/>
      <c r="M55" s="669" t="s">
        <v>18</v>
      </c>
      <c r="N55" s="328"/>
      <c r="O55" s="720">
        <f>O42+O54</f>
        <v>0</v>
      </c>
    </row>
    <row r="56" spans="1:17" ht="19.5" thickTop="1" thickBot="1" x14ac:dyDescent="0.25">
      <c r="A56" s="395"/>
      <c r="B56" s="284"/>
      <c r="C56" s="284"/>
      <c r="D56" s="284"/>
      <c r="E56" s="284"/>
      <c r="F56" s="285" t="s">
        <v>194</v>
      </c>
      <c r="G56" s="437"/>
      <c r="H56" s="284"/>
      <c r="I56" s="437"/>
      <c r="J56" s="284"/>
      <c r="K56" s="284"/>
      <c r="L56" s="284"/>
      <c r="M56" s="525">
        <f>'Input Data'!D27</f>
        <v>1</v>
      </c>
      <c r="N56" s="526" t="s">
        <v>192</v>
      </c>
      <c r="O56" s="721">
        <f>M56*O55</f>
        <v>0</v>
      </c>
      <c r="Q56" s="335"/>
    </row>
    <row r="57" spans="1:17" ht="24.75" customHeight="1" thickTop="1" thickBot="1" x14ac:dyDescent="0.25">
      <c r="A57" s="395"/>
      <c r="B57" s="284"/>
      <c r="C57" s="284"/>
      <c r="D57" s="284"/>
      <c r="E57" s="284"/>
      <c r="F57" s="285"/>
      <c r="G57" s="437"/>
      <c r="H57" s="284"/>
      <c r="I57" s="437"/>
      <c r="J57" s="284"/>
      <c r="K57" s="284"/>
      <c r="L57" s="284"/>
      <c r="M57" s="987" t="s">
        <v>397</v>
      </c>
      <c r="N57" s="526"/>
      <c r="O57" s="988">
        <f>'Input Data'!F11*'Input Data'!H11</f>
        <v>0</v>
      </c>
      <c r="Q57" s="335"/>
    </row>
    <row r="58" spans="1:17" ht="18.75" thickTop="1" x14ac:dyDescent="0.2">
      <c r="A58" s="106" t="s">
        <v>155</v>
      </c>
      <c r="B58" s="23"/>
      <c r="C58" s="23"/>
      <c r="D58" s="23"/>
      <c r="E58" s="23"/>
      <c r="F58" s="23"/>
      <c r="G58" s="23"/>
      <c r="H58" s="107"/>
      <c r="I58" s="108"/>
      <c r="J58" s="79"/>
      <c r="K58" s="23"/>
      <c r="L58" s="85"/>
      <c r="M58" s="23"/>
      <c r="N58" s="85"/>
      <c r="O58" s="712"/>
    </row>
    <row r="59" spans="1:17" x14ac:dyDescent="0.2">
      <c r="A59" s="42" t="s">
        <v>371</v>
      </c>
      <c r="B59" s="41"/>
      <c r="C59" s="41"/>
      <c r="D59" s="41"/>
      <c r="E59" s="41"/>
      <c r="F59" s="41"/>
      <c r="G59" s="41"/>
      <c r="H59" s="23"/>
      <c r="I59" s="78" t="s">
        <v>122</v>
      </c>
      <c r="J59" s="79"/>
      <c r="K59" s="80" t="s">
        <v>5</v>
      </c>
      <c r="L59" s="23"/>
      <c r="M59" s="80" t="s">
        <v>120</v>
      </c>
      <c r="N59" s="81" t="s">
        <v>117</v>
      </c>
      <c r="O59" s="712">
        <f>IF('Input Data'!E10="E",IF(O24&gt;0,0,'Time Based'!H21),0)</f>
        <v>0</v>
      </c>
    </row>
    <row r="60" spans="1:17" x14ac:dyDescent="0.2">
      <c r="A60" s="26" t="s">
        <v>121</v>
      </c>
      <c r="B60" s="23"/>
      <c r="C60" s="35">
        <f>IF('Input Data'!$D$34="Y",0.7,1)</f>
        <v>1</v>
      </c>
      <c r="D60" s="35" t="s">
        <v>21</v>
      </c>
      <c r="E60" s="323">
        <f>IF('Input Data'!$F$37="Y",0.06,0)</f>
        <v>0</v>
      </c>
      <c r="F60" s="33" t="s">
        <v>1</v>
      </c>
      <c r="G60" s="936">
        <f>IF('Input Data'!$F$37="y",IF('Input Data'!$F$32=1,0.05,IF('Input Data'!$F$32=2,Scales!$L$5,IF('Input Data'!$F$32=3,Scales!$L$6,IF('Input Data'!$F$32=4,0.9,IF('Input Data'!$F$32=5,1))))),0)</f>
        <v>0</v>
      </c>
      <c r="H60" s="33" t="s">
        <v>1</v>
      </c>
      <c r="I60" s="82">
        <f>IF('Input Data'!$F$37="Y",$O$23,0)</f>
        <v>0</v>
      </c>
      <c r="J60" s="83" t="s">
        <v>117</v>
      </c>
      <c r="K60" s="84">
        <f>IF('Input Data'!E10="E",IF('Input Data'!$F$37="y",(C60*E60*G60*I60),0),0)</f>
        <v>0</v>
      </c>
      <c r="L60" s="23"/>
      <c r="M60" s="80" t="s">
        <v>120</v>
      </c>
      <c r="N60" s="81" t="s">
        <v>117</v>
      </c>
      <c r="O60" s="712">
        <f>IF('Input Data'!$F$37="Y",IF('Input Data'!$E$10="E",IF('Time Based'!$H$37&lt;$K$60,'Time Based'!$H$37,$K$60),0),0)</f>
        <v>0</v>
      </c>
    </row>
    <row r="61" spans="1:17" x14ac:dyDescent="0.2">
      <c r="A61" s="26" t="s">
        <v>178</v>
      </c>
      <c r="B61" s="670" t="s">
        <v>193</v>
      </c>
      <c r="C61" s="62"/>
      <c r="D61" s="33"/>
      <c r="E61" s="33"/>
      <c r="F61" s="33"/>
      <c r="G61" s="51"/>
      <c r="H61" s="52"/>
      <c r="I61" s="82" t="s">
        <v>182</v>
      </c>
      <c r="J61" s="83"/>
      <c r="K61" s="84"/>
      <c r="L61" s="23"/>
      <c r="M61" s="80" t="s">
        <v>120</v>
      </c>
      <c r="N61" s="81"/>
      <c r="O61" s="712">
        <f>IF('Input Data'!$E$10="E",'Travelling &amp; Subsistance'!I17,0)</f>
        <v>0</v>
      </c>
    </row>
    <row r="62" spans="1:17" ht="15.75" thickBot="1" x14ac:dyDescent="0.25">
      <c r="A62" s="26" t="s">
        <v>180</v>
      </c>
      <c r="B62" s="23"/>
      <c r="C62" s="23"/>
      <c r="D62" s="23"/>
      <c r="E62" s="23"/>
      <c r="F62" s="23"/>
      <c r="G62" s="23"/>
      <c r="H62" s="23"/>
      <c r="I62" s="85" t="s">
        <v>43</v>
      </c>
      <c r="J62" s="79"/>
      <c r="K62" s="39"/>
      <c r="L62" s="39"/>
      <c r="M62" s="121" t="s">
        <v>120</v>
      </c>
      <c r="N62" s="122" t="s">
        <v>117</v>
      </c>
      <c r="O62" s="715">
        <f>IF('Input Data'!$E$10="E",'Time Based'!H77,0)</f>
        <v>0</v>
      </c>
    </row>
    <row r="63" spans="1:17" ht="15.75" thickBot="1" x14ac:dyDescent="0.25">
      <c r="A63" s="44"/>
      <c r="B63" s="45"/>
      <c r="C63" s="45"/>
      <c r="D63" s="31"/>
      <c r="E63" s="31"/>
      <c r="F63" s="31"/>
      <c r="G63" s="31"/>
      <c r="H63" s="86"/>
      <c r="I63" s="87"/>
      <c r="J63" s="88"/>
      <c r="K63" s="87"/>
      <c r="L63" s="31"/>
      <c r="M63" s="667" t="s">
        <v>370</v>
      </c>
      <c r="N63" s="89"/>
      <c r="O63" s="722">
        <f>SUM(O59:O62)</f>
        <v>0</v>
      </c>
    </row>
    <row r="64" spans="1:17" ht="18.75" thickTop="1" x14ac:dyDescent="0.2">
      <c r="A64" s="106" t="s">
        <v>154</v>
      </c>
      <c r="B64" s="23"/>
      <c r="C64" s="23"/>
      <c r="D64" s="23"/>
      <c r="E64" s="23"/>
      <c r="F64" s="23"/>
      <c r="G64" s="23"/>
      <c r="H64" s="23"/>
      <c r="I64" s="23"/>
      <c r="J64" s="23"/>
      <c r="K64" s="23"/>
      <c r="L64" s="23"/>
      <c r="M64" s="90"/>
      <c r="N64" s="82"/>
      <c r="O64" s="712"/>
    </row>
    <row r="65" spans="1:15" x14ac:dyDescent="0.2">
      <c r="A65" s="26" t="s">
        <v>130</v>
      </c>
      <c r="B65" s="23"/>
      <c r="C65" s="670" t="s">
        <v>193</v>
      </c>
      <c r="D65" s="23"/>
      <c r="E65" s="23"/>
      <c r="F65" s="23"/>
      <c r="G65" s="23"/>
      <c r="H65" s="23"/>
      <c r="I65" s="23"/>
      <c r="J65" s="23"/>
      <c r="K65" s="85"/>
      <c r="L65" s="23"/>
      <c r="M65" s="24"/>
      <c r="N65" s="24"/>
      <c r="O65" s="723">
        <f>IF('Input Data'!$E$10="E",'Travelling &amp; Subsistance'!I60,0)</f>
        <v>0</v>
      </c>
    </row>
    <row r="66" spans="1:15" x14ac:dyDescent="0.2">
      <c r="A66" s="26" t="s">
        <v>96</v>
      </c>
      <c r="B66" s="23"/>
      <c r="C66" s="23"/>
      <c r="D66" s="23"/>
      <c r="E66" s="23"/>
      <c r="F66" s="23"/>
      <c r="G66" s="23"/>
      <c r="H66" s="23"/>
      <c r="I66" s="23"/>
      <c r="J66" s="23"/>
      <c r="K66" s="85"/>
      <c r="L66" s="23"/>
      <c r="M66" s="24"/>
      <c r="N66" s="24"/>
      <c r="O66" s="723">
        <f>IF('Input Data'!$E$10="E",'Typing, Duplicating, &amp; Printing'!I58,0)</f>
        <v>0</v>
      </c>
    </row>
    <row r="67" spans="1:15" ht="15.75" thickBot="1" x14ac:dyDescent="0.25">
      <c r="A67" s="26" t="s">
        <v>97</v>
      </c>
      <c r="B67" s="23"/>
      <c r="C67" s="23"/>
      <c r="D67" s="23"/>
      <c r="E67" s="23"/>
      <c r="F67" s="23"/>
      <c r="G67" s="23"/>
      <c r="H67" s="23"/>
      <c r="I67" s="23"/>
      <c r="J67" s="23"/>
      <c r="K67" s="85"/>
      <c r="L67" s="23"/>
      <c r="M67" s="24"/>
      <c r="N67" s="24"/>
      <c r="O67" s="724">
        <f>IF('Input Data'!$E$10="E",'Site staff &amp; Other'!H59,0)</f>
        <v>0</v>
      </c>
    </row>
    <row r="68" spans="1:15" ht="15.75" thickBot="1" x14ac:dyDescent="0.25">
      <c r="A68" s="44"/>
      <c r="B68" s="31"/>
      <c r="C68" s="31"/>
      <c r="D68" s="31"/>
      <c r="E68" s="31"/>
      <c r="F68" s="31"/>
      <c r="G68" s="31"/>
      <c r="H68" s="92"/>
      <c r="I68" s="45"/>
      <c r="J68" s="31"/>
      <c r="K68" s="92"/>
      <c r="L68" s="92"/>
      <c r="M68" s="329" t="s">
        <v>268</v>
      </c>
      <c r="N68" s="45"/>
      <c r="O68" s="725">
        <f>SUM(O65:O67)</f>
        <v>0</v>
      </c>
    </row>
    <row r="69" spans="1:15" ht="18.75" customHeight="1" thickTop="1" x14ac:dyDescent="0.2">
      <c r="A69" s="93"/>
      <c r="B69" s="94"/>
      <c r="C69" s="94"/>
      <c r="D69" s="23"/>
      <c r="E69" s="23"/>
      <c r="F69" s="23"/>
      <c r="G69" s="23"/>
      <c r="H69" s="23"/>
      <c r="I69" s="48"/>
      <c r="J69" s="287"/>
      <c r="K69" s="79"/>
      <c r="L69" s="79"/>
      <c r="M69" s="366" t="s">
        <v>269</v>
      </c>
      <c r="N69" s="23"/>
      <c r="O69" s="726">
        <f>O56-O57+O63+O68</f>
        <v>0</v>
      </c>
    </row>
    <row r="70" spans="1:15" ht="15.75" thickBot="1" x14ac:dyDescent="0.25">
      <c r="A70" s="26"/>
      <c r="B70" s="23"/>
      <c r="C70" s="23"/>
      <c r="D70" s="23"/>
      <c r="E70" s="23"/>
      <c r="F70" s="23"/>
      <c r="G70" s="24"/>
      <c r="H70" s="24"/>
      <c r="I70" s="95"/>
      <c r="J70" s="24"/>
      <c r="K70" s="24"/>
      <c r="L70" s="23"/>
      <c r="M70" s="80" t="s">
        <v>116</v>
      </c>
      <c r="N70" s="23"/>
      <c r="O70" s="727">
        <f>IF('Input Data'!E10="E",ROUND('Previous Payments'!K42,2),0)</f>
        <v>0</v>
      </c>
    </row>
    <row r="71" spans="1:15" ht="15.75" thickBot="1" x14ac:dyDescent="0.25">
      <c r="A71" s="26"/>
      <c r="B71" s="23"/>
      <c r="C71" s="31"/>
      <c r="D71" s="23"/>
      <c r="E71" s="23"/>
      <c r="F71" s="23"/>
      <c r="G71" s="96"/>
      <c r="H71" s="36"/>
      <c r="I71" s="48"/>
      <c r="J71" s="354"/>
      <c r="K71" s="354"/>
      <c r="L71" s="354"/>
      <c r="M71" s="353" t="str">
        <f>IF($O$69&lt;$O$70,"OVERPAID BY (Excl Tax)",IF($O$69&gt;$O$70,"FEES NOW DUE EXCLUDING VAT &amp; NON TAXABLE AMOUNT",""))</f>
        <v/>
      </c>
      <c r="N71" s="354"/>
      <c r="O71" s="726">
        <f>O69-O70</f>
        <v>0</v>
      </c>
    </row>
    <row r="72" spans="1:15" ht="15.75" thickTop="1" x14ac:dyDescent="0.2">
      <c r="A72" s="93"/>
      <c r="B72" s="94"/>
      <c r="C72" s="23"/>
      <c r="D72" s="94" t="s">
        <v>0</v>
      </c>
      <c r="E72" s="94"/>
      <c r="F72" s="94"/>
      <c r="G72" s="97"/>
      <c r="H72" s="98">
        <v>0.14000000000000001</v>
      </c>
      <c r="I72" s="94" t="s">
        <v>19</v>
      </c>
      <c r="J72" s="24"/>
      <c r="K72" s="99">
        <f>IF('Input Data'!E21&lt;0,0,O71)</f>
        <v>0</v>
      </c>
      <c r="L72" s="94"/>
      <c r="M72" s="94"/>
      <c r="N72" s="94"/>
      <c r="O72" s="728">
        <f>IF('Input Data'!D18="none",0,H72*K72)</f>
        <v>0</v>
      </c>
    </row>
    <row r="73" spans="1:15" x14ac:dyDescent="0.2">
      <c r="A73" s="26"/>
      <c r="B73" s="23"/>
      <c r="C73" s="23"/>
      <c r="D73" s="96"/>
      <c r="E73" s="96"/>
      <c r="F73" s="96"/>
      <c r="G73" s="85"/>
      <c r="H73" s="100"/>
      <c r="I73" s="29"/>
      <c r="J73" s="101"/>
      <c r="K73" s="37"/>
      <c r="L73" s="102"/>
      <c r="M73" s="668" t="s">
        <v>132</v>
      </c>
      <c r="N73" s="103"/>
      <c r="O73" s="743">
        <f>IF('Input Data'!E10="E",'Non Taxable'!I20,0)</f>
        <v>0</v>
      </c>
    </row>
    <row r="74" spans="1:15" ht="21.75" customHeight="1" thickBot="1" x14ac:dyDescent="0.25">
      <c r="A74" s="355"/>
      <c r="B74" s="356"/>
      <c r="C74" s="356"/>
      <c r="D74" s="356"/>
      <c r="E74" s="356"/>
      <c r="F74" s="356"/>
      <c r="G74" s="356"/>
      <c r="H74" s="768"/>
      <c r="I74" s="523"/>
      <c r="J74" s="769"/>
      <c r="K74" s="769"/>
      <c r="L74" s="769"/>
      <c r="M74" s="770" t="str">
        <f>IF($O$69&lt;$O$70,"AMOUNT TO BE RECOVERED (Incl VAT)",IF($O$69&gt;$O$70,"FEES NOW DUE INCLUDING VAT &amp; NON TAXABLE AMOUNT",""))</f>
        <v/>
      </c>
      <c r="N74" s="769"/>
      <c r="O74" s="771">
        <f>O71+O72+O73</f>
        <v>0</v>
      </c>
    </row>
    <row r="75" spans="1:15" ht="16.5" thickTop="1" x14ac:dyDescent="0.2">
      <c r="A75" s="611" t="s">
        <v>348</v>
      </c>
      <c r="B75" s="612"/>
      <c r="C75" s="613"/>
      <c r="D75" s="613"/>
      <c r="E75" s="613"/>
      <c r="F75" s="613"/>
      <c r="G75" s="613"/>
      <c r="H75" s="613"/>
      <c r="I75" s="613"/>
      <c r="J75" s="614"/>
      <c r="K75" s="614"/>
      <c r="L75" s="614"/>
      <c r="M75" s="615"/>
      <c r="N75" s="616"/>
      <c r="O75" s="617"/>
    </row>
    <row r="76" spans="1:15" ht="7.5" customHeight="1" x14ac:dyDescent="0.2">
      <c r="A76" s="618"/>
      <c r="B76" s="612"/>
      <c r="C76" s="613"/>
      <c r="D76" s="613"/>
      <c r="E76" s="613"/>
      <c r="F76" s="613"/>
      <c r="G76" s="613"/>
      <c r="H76" s="613"/>
      <c r="I76" s="613"/>
      <c r="J76" s="614"/>
      <c r="K76" s="614"/>
      <c r="L76" s="614"/>
      <c r="M76" s="615"/>
      <c r="N76" s="616"/>
      <c r="O76" s="617"/>
    </row>
    <row r="77" spans="1:15" ht="15.75" x14ac:dyDescent="0.2">
      <c r="A77" s="619"/>
      <c r="B77" s="620" t="s">
        <v>271</v>
      </c>
      <c r="C77" s="621"/>
      <c r="D77" s="622"/>
      <c r="E77" s="623"/>
      <c r="F77" s="623"/>
      <c r="G77" s="623"/>
      <c r="H77" s="623"/>
      <c r="I77" s="624"/>
      <c r="J77" s="620" t="s">
        <v>272</v>
      </c>
      <c r="K77" s="625"/>
      <c r="L77" s="625"/>
      <c r="M77" s="615"/>
      <c r="N77" s="616"/>
      <c r="O77" s="617"/>
    </row>
    <row r="78" spans="1:15" ht="8.25" customHeight="1" thickBot="1" x14ac:dyDescent="0.25">
      <c r="A78" s="626"/>
      <c r="B78" s="627"/>
      <c r="C78" s="628"/>
      <c r="D78" s="628"/>
      <c r="E78" s="628" t="s">
        <v>273</v>
      </c>
      <c r="F78" s="628"/>
      <c r="G78" s="628"/>
      <c r="H78" s="628"/>
      <c r="I78" s="629"/>
      <c r="J78" s="630"/>
      <c r="K78" s="630"/>
      <c r="L78" s="630"/>
      <c r="M78" s="631"/>
      <c r="N78" s="632"/>
      <c r="O78" s="633"/>
    </row>
    <row r="79" spans="1:15" ht="15.75" thickTop="1" x14ac:dyDescent="0.2">
      <c r="A79" s="634" t="s">
        <v>274</v>
      </c>
      <c r="B79" s="635"/>
      <c r="C79" s="613"/>
      <c r="D79" s="623"/>
      <c r="E79" s="623"/>
      <c r="F79" s="613"/>
      <c r="G79" s="623"/>
      <c r="H79" s="623"/>
      <c r="I79" s="636"/>
      <c r="J79" s="637"/>
      <c r="K79" s="613"/>
      <c r="L79" s="637"/>
      <c r="M79" s="613"/>
      <c r="N79" s="637"/>
      <c r="O79" s="638"/>
    </row>
    <row r="80" spans="1:15" x14ac:dyDescent="0.2">
      <c r="A80" s="639" t="s">
        <v>275</v>
      </c>
      <c r="B80" s="612" t="s">
        <v>400</v>
      </c>
      <c r="C80" s="613"/>
      <c r="D80" s="640"/>
      <c r="E80" s="623"/>
      <c r="F80" s="613"/>
      <c r="G80" s="623"/>
      <c r="H80" s="623"/>
      <c r="I80" s="613"/>
      <c r="J80" s="637"/>
      <c r="K80" s="613"/>
      <c r="L80" s="637"/>
      <c r="M80" s="613"/>
      <c r="N80" s="637"/>
      <c r="O80" s="641"/>
    </row>
    <row r="81" spans="1:17" ht="7.5" customHeight="1" x14ac:dyDescent="0.2">
      <c r="A81" s="618"/>
      <c r="B81" s="612"/>
      <c r="C81" s="613"/>
      <c r="D81" s="623"/>
      <c r="E81" s="623"/>
      <c r="F81" s="613"/>
      <c r="G81" s="623"/>
      <c r="H81" s="623"/>
      <c r="I81" s="613"/>
      <c r="J81" s="642"/>
      <c r="K81" s="613"/>
      <c r="L81" s="643"/>
      <c r="M81" s="613"/>
      <c r="N81" s="644"/>
      <c r="O81" s="641"/>
    </row>
    <row r="82" spans="1:17" ht="15.75" x14ac:dyDescent="0.2">
      <c r="A82" s="619"/>
      <c r="B82" s="620" t="s">
        <v>276</v>
      </c>
      <c r="C82" s="621"/>
      <c r="D82" s="645"/>
      <c r="E82" s="645"/>
      <c r="F82" s="622"/>
      <c r="G82" s="645"/>
      <c r="H82" s="623"/>
      <c r="I82" s="624"/>
      <c r="J82" s="620" t="s">
        <v>277</v>
      </c>
      <c r="K82" s="625"/>
      <c r="L82" s="646"/>
      <c r="M82" s="625"/>
      <c r="N82" s="637"/>
      <c r="O82" s="647"/>
    </row>
    <row r="83" spans="1:17" ht="9.75" customHeight="1" x14ac:dyDescent="0.2">
      <c r="A83" s="648"/>
      <c r="B83" s="649"/>
      <c r="C83" s="650"/>
      <c r="D83" s="623"/>
      <c r="E83" s="623"/>
      <c r="F83" s="613"/>
      <c r="G83" s="623"/>
      <c r="H83" s="623"/>
      <c r="I83" s="624"/>
      <c r="J83" s="637"/>
      <c r="K83" s="624"/>
      <c r="L83" s="651"/>
      <c r="M83" s="624"/>
      <c r="N83" s="637"/>
      <c r="O83" s="647"/>
    </row>
    <row r="84" spans="1:17" ht="15.75" thickBot="1" x14ac:dyDescent="0.25">
      <c r="A84" s="652"/>
      <c r="B84" s="653" t="s">
        <v>272</v>
      </c>
      <c r="C84" s="654"/>
      <c r="D84" s="655"/>
      <c r="E84" s="655"/>
      <c r="F84" s="654"/>
      <c r="G84" s="655"/>
      <c r="H84" s="655"/>
      <c r="I84" s="654"/>
      <c r="J84" s="653" t="s">
        <v>272</v>
      </c>
      <c r="K84" s="654"/>
      <c r="L84" s="656"/>
      <c r="M84" s="654"/>
      <c r="N84" s="657"/>
      <c r="O84" s="658"/>
    </row>
    <row r="85" spans="1:17" ht="15.75" thickTop="1" x14ac:dyDescent="0.2">
      <c r="A85" s="933" t="s">
        <v>374</v>
      </c>
      <c r="B85" s="1625"/>
      <c r="C85" s="1626"/>
      <c r="D85" s="1626"/>
      <c r="E85" s="1626"/>
      <c r="F85" s="1626"/>
      <c r="G85" s="1626"/>
      <c r="H85" s="1626"/>
      <c r="I85" s="1626"/>
      <c r="J85" s="1626"/>
      <c r="K85" s="1626"/>
      <c r="L85" s="1626"/>
      <c r="M85" s="1626"/>
      <c r="N85" s="1626"/>
      <c r="O85" s="1627"/>
    </row>
    <row r="86" spans="1:17" ht="15.75" thickBot="1" x14ac:dyDescent="0.25">
      <c r="A86" s="652"/>
      <c r="B86" s="1628"/>
      <c r="C86" s="1628"/>
      <c r="D86" s="1628"/>
      <c r="E86" s="1628"/>
      <c r="F86" s="1628"/>
      <c r="G86" s="1628"/>
      <c r="H86" s="1628"/>
      <c r="I86" s="1628"/>
      <c r="J86" s="1628"/>
      <c r="K86" s="1628"/>
      <c r="L86" s="1628"/>
      <c r="M86" s="1628"/>
      <c r="N86" s="1628"/>
      <c r="O86" s="1629"/>
    </row>
    <row r="87" spans="1:17" ht="19.5" thickTop="1" thickBot="1" x14ac:dyDescent="0.25">
      <c r="A87" s="659" t="s">
        <v>292</v>
      </c>
      <c r="B87" s="660"/>
      <c r="C87" s="660"/>
      <c r="D87" s="661"/>
      <c r="E87" s="660"/>
      <c r="F87" s="661"/>
      <c r="G87" s="661"/>
      <c r="H87" s="660"/>
      <c r="I87" s="660"/>
      <c r="J87" s="662"/>
      <c r="K87" s="660"/>
      <c r="L87" s="660"/>
      <c r="M87" s="661"/>
      <c r="N87" s="663"/>
      <c r="O87" s="664"/>
    </row>
    <row r="88" spans="1:17" ht="16.5" thickTop="1" x14ac:dyDescent="0.2">
      <c r="A88" s="503" t="s">
        <v>274</v>
      </c>
      <c r="B88" s="504"/>
      <c r="C88" s="501"/>
      <c r="D88" s="436"/>
      <c r="E88" s="436"/>
      <c r="F88" s="501"/>
      <c r="G88" s="436"/>
      <c r="H88" s="436"/>
      <c r="I88" s="501"/>
      <c r="J88" s="436"/>
      <c r="K88" s="504"/>
      <c r="L88" s="436"/>
      <c r="M88" s="501"/>
      <c r="N88" s="505"/>
      <c r="O88" s="506"/>
    </row>
    <row r="89" spans="1:17" ht="15.75" x14ac:dyDescent="0.2">
      <c r="A89" s="507" t="s">
        <v>278</v>
      </c>
      <c r="B89" s="508" t="s">
        <v>279</v>
      </c>
      <c r="C89" s="502"/>
      <c r="D89" s="65"/>
      <c r="E89" s="65"/>
      <c r="F89" s="502"/>
      <c r="G89" s="65"/>
      <c r="H89" s="65"/>
      <c r="I89" s="502"/>
      <c r="J89" s="65"/>
      <c r="K89" s="502"/>
      <c r="L89" s="65"/>
      <c r="M89" s="502"/>
      <c r="N89" s="509"/>
      <c r="O89" s="510"/>
    </row>
    <row r="90" spans="1:17" ht="38.25" x14ac:dyDescent="0.2">
      <c r="A90" s="511" t="s">
        <v>280</v>
      </c>
      <c r="B90" s="512" t="s">
        <v>281</v>
      </c>
      <c r="C90" s="1562" t="s">
        <v>282</v>
      </c>
      <c r="D90" s="1563"/>
      <c r="E90" s="1560" t="s">
        <v>283</v>
      </c>
      <c r="F90" s="1564"/>
      <c r="G90" s="1564"/>
      <c r="H90" s="514" t="s">
        <v>284</v>
      </c>
      <c r="I90" s="1560" t="s">
        <v>285</v>
      </c>
      <c r="J90" s="1565"/>
      <c r="K90" s="513" t="s">
        <v>286</v>
      </c>
      <c r="L90" s="1560" t="s">
        <v>287</v>
      </c>
      <c r="M90" s="1564"/>
      <c r="N90" s="1560" t="s">
        <v>288</v>
      </c>
      <c r="O90" s="1561"/>
    </row>
    <row r="91" spans="1:17" x14ac:dyDescent="0.2">
      <c r="A91" s="515" t="s">
        <v>289</v>
      </c>
      <c r="B91" s="691">
        <f>'Previous Payments'!M42-C91-E91-H91-I91-L91</f>
        <v>0</v>
      </c>
      <c r="C91" s="1551">
        <f>'Time Based'!H78</f>
        <v>0</v>
      </c>
      <c r="D91" s="1552"/>
      <c r="E91" s="1553">
        <f>'Travelling &amp; Subsistance'!I61</f>
        <v>0</v>
      </c>
      <c r="F91" s="1554"/>
      <c r="G91" s="1554"/>
      <c r="H91" s="693">
        <f>'Typing, Duplicating, &amp; Printing'!I59</f>
        <v>0</v>
      </c>
      <c r="I91" s="1549">
        <f>'Site staff &amp; Other'!H60</f>
        <v>0</v>
      </c>
      <c r="J91" s="1555"/>
      <c r="K91" s="692">
        <f>'Previous Payments'!I42</f>
        <v>0</v>
      </c>
      <c r="L91" s="1549">
        <f>'Non Taxable'!I19</f>
        <v>0</v>
      </c>
      <c r="M91" s="1555"/>
      <c r="N91" s="1549">
        <f>SUM(B91:M91)</f>
        <v>0</v>
      </c>
      <c r="O91" s="1550"/>
    </row>
    <row r="92" spans="1:17" x14ac:dyDescent="0.2">
      <c r="A92" s="515" t="s">
        <v>290</v>
      </c>
      <c r="B92" s="691">
        <f>O56-O57-B91</f>
        <v>0</v>
      </c>
      <c r="C92" s="1551">
        <f>O63-C91</f>
        <v>0</v>
      </c>
      <c r="D92" s="1556"/>
      <c r="E92" s="1557">
        <f>O65-E91</f>
        <v>0</v>
      </c>
      <c r="F92" s="1558"/>
      <c r="G92" s="1559"/>
      <c r="H92" s="694">
        <f>O66-H91</f>
        <v>0</v>
      </c>
      <c r="I92" s="1551">
        <f>O67-I91</f>
        <v>0</v>
      </c>
      <c r="J92" s="1556"/>
      <c r="K92" s="692">
        <f>O72</f>
        <v>0</v>
      </c>
      <c r="L92" s="1551">
        <f>O73</f>
        <v>0</v>
      </c>
      <c r="M92" s="1556"/>
      <c r="N92" s="1549">
        <f>SUM(B92:M92)</f>
        <v>0</v>
      </c>
      <c r="O92" s="1550"/>
    </row>
    <row r="93" spans="1:17" x14ac:dyDescent="0.2">
      <c r="A93" s="515" t="s">
        <v>291</v>
      </c>
      <c r="B93" s="691">
        <f>B91+B92</f>
        <v>0</v>
      </c>
      <c r="C93" s="1551">
        <f>C91+C92</f>
        <v>0</v>
      </c>
      <c r="D93" s="1552"/>
      <c r="E93" s="1553">
        <f>E91+E92</f>
        <v>0</v>
      </c>
      <c r="F93" s="1554"/>
      <c r="G93" s="1554"/>
      <c r="H93" s="693">
        <f>H91+H92</f>
        <v>0</v>
      </c>
      <c r="I93" s="1549">
        <f>I91+I92</f>
        <v>0</v>
      </c>
      <c r="J93" s="1555"/>
      <c r="K93" s="692">
        <f>K91+K92</f>
        <v>0</v>
      </c>
      <c r="L93" s="1549">
        <f>L91+L92</f>
        <v>0</v>
      </c>
      <c r="M93" s="1555"/>
      <c r="N93" s="1549">
        <f>SUM(B93:M93)</f>
        <v>0</v>
      </c>
      <c r="O93" s="1550"/>
      <c r="Q93" s="335"/>
    </row>
    <row r="94" spans="1:17" ht="15.75" thickBot="1" x14ac:dyDescent="0.25">
      <c r="A94" s="516" t="s">
        <v>278</v>
      </c>
      <c r="B94" s="695"/>
      <c r="C94" s="1543"/>
      <c r="D94" s="1544"/>
      <c r="E94" s="1545"/>
      <c r="F94" s="1546"/>
      <c r="G94" s="1546"/>
      <c r="H94" s="696"/>
      <c r="I94" s="1547"/>
      <c r="J94" s="1548"/>
      <c r="K94" s="697"/>
      <c r="L94" s="1545"/>
      <c r="M94" s="1546"/>
      <c r="N94" s="1535">
        <f>SUM(B94:M94)</f>
        <v>0</v>
      </c>
      <c r="O94" s="1536"/>
    </row>
    <row r="95" spans="1:17" ht="15.75" thickTop="1" x14ac:dyDescent="0.2"/>
    <row r="96" spans="1:17" ht="18.75" thickBot="1" x14ac:dyDescent="0.25">
      <c r="A96" s="517" t="s">
        <v>293</v>
      </c>
      <c r="B96" s="70"/>
      <c r="C96" s="70"/>
      <c r="D96" s="70"/>
      <c r="E96" s="70"/>
      <c r="F96" s="70"/>
      <c r="G96" s="70"/>
      <c r="H96" s="70"/>
      <c r="I96" s="70"/>
      <c r="J96" s="70"/>
      <c r="K96" s="70"/>
      <c r="L96" s="70"/>
      <c r="M96" s="70"/>
      <c r="N96" s="70"/>
      <c r="O96" s="518"/>
    </row>
    <row r="97" spans="1:15" ht="18.75" thickTop="1" x14ac:dyDescent="0.2">
      <c r="A97" s="105" t="s">
        <v>264</v>
      </c>
      <c r="B97" s="61"/>
      <c r="C97" s="61"/>
      <c r="D97" s="61"/>
      <c r="E97" s="61"/>
      <c r="F97" s="61"/>
      <c r="G97" s="61"/>
      <c r="H97" s="61"/>
      <c r="I97" s="61"/>
      <c r="J97" s="61"/>
      <c r="K97" s="61"/>
      <c r="L97" s="61"/>
      <c r="M97" s="61"/>
      <c r="N97" s="61"/>
      <c r="O97" s="58"/>
    </row>
    <row r="98" spans="1:15" x14ac:dyDescent="0.2">
      <c r="A98" s="1529" t="s">
        <v>294</v>
      </c>
      <c r="B98" s="1505"/>
      <c r="C98" s="1505"/>
      <c r="D98" s="1505"/>
      <c r="E98" s="1505"/>
      <c r="F98" s="1505"/>
      <c r="G98" s="1505"/>
      <c r="H98" s="33"/>
      <c r="I98" s="934">
        <f>IF('Input Data'!$F$32=1,0.05,IF('Input Data'!$F$32=2,Scales!$L$5,IF('Input Data'!$F$32=3,Scales!$L$6,IF('Input Data'!$F$32&gt;3,0.5))))</f>
        <v>0.05</v>
      </c>
      <c r="J98" s="56" t="s">
        <v>2</v>
      </c>
      <c r="K98" s="730">
        <f>IF('Input Data'!$E$10="E",'Input Data'!$H$41,0)</f>
        <v>0</v>
      </c>
      <c r="L98" s="731" t="s">
        <v>21</v>
      </c>
      <c r="M98" s="732">
        <f>IF('Input Data'!$H$41&gt;0,$O$24,0)</f>
        <v>0</v>
      </c>
      <c r="N98" s="56" t="s">
        <v>238</v>
      </c>
      <c r="O98" s="710">
        <f>IF('Input Data'!$E$10="E",IF('Input Data'!$H$41&gt;0,IF('Input Data'!$D$34="N",(I98*K98/K99*M98),0),0),0)</f>
        <v>0</v>
      </c>
    </row>
    <row r="99" spans="1:15" x14ac:dyDescent="0.2">
      <c r="A99" s="1530"/>
      <c r="B99" s="1505"/>
      <c r="C99" s="1505"/>
      <c r="D99" s="1505"/>
      <c r="E99" s="1505"/>
      <c r="F99" s="1505"/>
      <c r="G99" s="1505"/>
      <c r="H99" s="35"/>
      <c r="I99" s="934"/>
      <c r="J99" s="53"/>
      <c r="K99" s="732">
        <f>IF('Input Data'!$E$10="E",IF('Input Data'!$H$41&gt;0,'Input Data'!$H$45,0),0)</f>
        <v>0</v>
      </c>
      <c r="L99" s="731"/>
      <c r="M99" s="732"/>
      <c r="N99" s="59"/>
      <c r="O99" s="710"/>
    </row>
    <row r="100" spans="1:15" x14ac:dyDescent="0.2">
      <c r="A100" s="22"/>
      <c r="B100" s="23"/>
      <c r="C100" s="24"/>
      <c r="D100" s="24"/>
      <c r="E100" s="24"/>
      <c r="F100" s="24"/>
      <c r="G100" s="27"/>
      <c r="H100" s="36"/>
      <c r="I100" s="935"/>
      <c r="J100" s="63"/>
      <c r="K100" s="733"/>
      <c r="L100" s="734"/>
      <c r="M100" s="733"/>
      <c r="N100" s="63"/>
      <c r="O100" s="712"/>
    </row>
    <row r="101" spans="1:15" x14ac:dyDescent="0.2">
      <c r="A101" s="1531" t="s">
        <v>157</v>
      </c>
      <c r="B101" s="1532"/>
      <c r="C101" s="1505"/>
      <c r="D101" s="1505"/>
      <c r="E101" s="25"/>
      <c r="F101" s="47"/>
      <c r="G101" s="27">
        <f>IF('Input Data'!$H$42&gt;0,1.25,0)</f>
        <v>0</v>
      </c>
      <c r="H101" s="33" t="s">
        <v>1</v>
      </c>
      <c r="I101" s="934">
        <f>IF('Input Data'!$F$32=1,0.05,IF('Input Data'!$F$32=2,Scales!$L$5,IF('Input Data'!$F$32=3,Scales!$L$6,IF('Input Data'!$F$32&gt;3,0.5))))</f>
        <v>0.05</v>
      </c>
      <c r="J101" s="56" t="s">
        <v>2</v>
      </c>
      <c r="K101" s="730">
        <f>IF('Input Data'!$E$10="E",'Input Data'!$H$42,0)</f>
        <v>0</v>
      </c>
      <c r="L101" s="731" t="s">
        <v>21</v>
      </c>
      <c r="M101" s="732">
        <f>IF('Input Data'!$H$42&gt;0,$O$24,0)</f>
        <v>0</v>
      </c>
      <c r="N101" s="56" t="s">
        <v>238</v>
      </c>
      <c r="O101" s="710">
        <f>IF('Input Data'!$E$10="E",IF('Input Data'!$H$42&gt;0,IF('Input Data'!$D$34="N",(G101*I101*K101/K102*M101),0),0),0)</f>
        <v>0</v>
      </c>
    </row>
    <row r="102" spans="1:15" x14ac:dyDescent="0.2">
      <c r="A102" s="1537"/>
      <c r="B102" s="1538"/>
      <c r="C102" s="1538"/>
      <c r="D102" s="1538"/>
      <c r="E102" s="24"/>
      <c r="F102" s="24"/>
      <c r="G102" s="27"/>
      <c r="H102" s="36"/>
      <c r="I102" s="935"/>
      <c r="J102" s="63"/>
      <c r="K102" s="732">
        <f>IF('Input Data'!$E$10="E",IF('Input Data'!$H$42&gt;0,'Input Data'!$H$45,0),0)</f>
        <v>0</v>
      </c>
      <c r="L102" s="734"/>
      <c r="M102" s="733"/>
      <c r="N102" s="63"/>
      <c r="O102" s="712"/>
    </row>
    <row r="103" spans="1:15" x14ac:dyDescent="0.2">
      <c r="A103" s="5"/>
      <c r="B103" s="6"/>
      <c r="C103" s="6"/>
      <c r="D103" s="6"/>
      <c r="E103" s="24"/>
      <c r="F103" s="24"/>
      <c r="G103" s="27"/>
      <c r="H103" s="36"/>
      <c r="I103" s="934"/>
      <c r="J103" s="56"/>
      <c r="K103" s="735"/>
      <c r="L103" s="734"/>
      <c r="M103" s="735"/>
      <c r="N103" s="63"/>
      <c r="O103" s="712"/>
    </row>
    <row r="104" spans="1:15" x14ac:dyDescent="0.2">
      <c r="A104" s="1539" t="s">
        <v>131</v>
      </c>
      <c r="B104" s="1540"/>
      <c r="C104" s="1540"/>
      <c r="D104" s="1540"/>
      <c r="E104" s="24"/>
      <c r="F104" s="24"/>
      <c r="G104" s="27">
        <f>IF('Input Data'!$H$43&gt;0,0.25,0)</f>
        <v>0</v>
      </c>
      <c r="H104" s="36"/>
      <c r="I104" s="934">
        <f>IF('Input Data'!$F$32=1,0.05,IF('Input Data'!$F$32=2,Scales!$L$5,IF('Input Data'!$F$32=3,Scales!$L$6,IF('Input Data'!$F$32&gt;3,0.5))))</f>
        <v>0.05</v>
      </c>
      <c r="J104" s="56" t="s">
        <v>2</v>
      </c>
      <c r="K104" s="730">
        <f>IF('Input Data'!$E$10="E",'Input Data'!$H$43,0)</f>
        <v>0</v>
      </c>
      <c r="L104" s="734" t="s">
        <v>21</v>
      </c>
      <c r="M104" s="732">
        <f>IF('Input Data'!$H$43&gt;0,$O$24,0)</f>
        <v>0</v>
      </c>
      <c r="N104" s="56" t="s">
        <v>238</v>
      </c>
      <c r="O104" s="710">
        <f>IF('Input Data'!$E$10="E",IF('Input Data'!$H$43&gt;0,IF('Input Data'!$D$34="N",(G104*I104*K104/K105*M104),0),0),0)</f>
        <v>0</v>
      </c>
    </row>
    <row r="105" spans="1:15" x14ac:dyDescent="0.2">
      <c r="A105" s="1541"/>
      <c r="B105" s="1542"/>
      <c r="C105" s="1542"/>
      <c r="D105" s="1542"/>
      <c r="E105" s="24"/>
      <c r="F105" s="24"/>
      <c r="G105" s="27"/>
      <c r="H105" s="36"/>
      <c r="I105" s="934"/>
      <c r="J105" s="56"/>
      <c r="K105" s="732">
        <f>IF('Input Data'!$E$10="E",IF('Input Data'!$H$43&gt;0,'Input Data'!$H$45,0),0)</f>
        <v>0</v>
      </c>
      <c r="L105" s="734"/>
      <c r="M105" s="735"/>
      <c r="N105" s="63"/>
      <c r="O105" s="712"/>
    </row>
    <row r="106" spans="1:15" x14ac:dyDescent="0.2">
      <c r="A106" s="26"/>
      <c r="B106" s="23"/>
      <c r="C106" s="24"/>
      <c r="D106" s="24"/>
      <c r="E106" s="24"/>
      <c r="F106" s="24"/>
      <c r="G106" s="27"/>
      <c r="H106" s="36"/>
      <c r="I106" s="934"/>
      <c r="J106" s="56"/>
      <c r="K106" s="735"/>
      <c r="L106" s="734"/>
      <c r="M106" s="735"/>
      <c r="N106" s="63"/>
      <c r="O106" s="712"/>
    </row>
    <row r="107" spans="1:15" x14ac:dyDescent="0.2">
      <c r="A107" s="1539" t="s">
        <v>161</v>
      </c>
      <c r="B107" s="1540"/>
      <c r="C107" s="1540"/>
      <c r="D107" s="1540"/>
      <c r="E107" s="27">
        <f>IF('Input Data'!$H$44&gt;0,0.25,0)</f>
        <v>0</v>
      </c>
      <c r="F107" s="33" t="s">
        <v>1</v>
      </c>
      <c r="G107" s="27">
        <f>IF('Input Data'!$H$44&gt;0,1.25,0)</f>
        <v>0</v>
      </c>
      <c r="H107" s="33" t="s">
        <v>1</v>
      </c>
      <c r="I107" s="934">
        <f>IF('Input Data'!$F$32=1,0.05,IF('Input Data'!$F$32=2,Scales!$L$5,IF('Input Data'!$F$32=3,Scales!$L$6,IF('Input Data'!$F$32&gt;3,0.5))))</f>
        <v>0.05</v>
      </c>
      <c r="J107" s="56" t="s">
        <v>2</v>
      </c>
      <c r="K107" s="730">
        <f>IF('Input Data'!$E$10="E",'Input Data'!$H$44,0)</f>
        <v>0</v>
      </c>
      <c r="L107" s="731" t="s">
        <v>1</v>
      </c>
      <c r="M107" s="732">
        <f>IF('Input Data'!$H$44&gt;0,$O$24,0)</f>
        <v>0</v>
      </c>
      <c r="N107" s="56" t="s">
        <v>238</v>
      </c>
      <c r="O107" s="710">
        <f>IF('Input Data'!$E$10="E",IF('Input Data'!$H$44&gt;0,IF('Input Data'!$D$34="N",(E107*G107*I107*K107/K108*M107),0),0),0)</f>
        <v>0</v>
      </c>
    </row>
    <row r="108" spans="1:15" x14ac:dyDescent="0.2">
      <c r="A108" s="1541"/>
      <c r="B108" s="1542"/>
      <c r="C108" s="1542"/>
      <c r="D108" s="1542"/>
      <c r="E108" s="21"/>
      <c r="F108" s="21"/>
      <c r="G108" s="27"/>
      <c r="H108" s="36"/>
      <c r="I108" s="25"/>
      <c r="J108" s="63"/>
      <c r="K108" s="732">
        <f>IF('Input Data'!$E$10="E",IF('Input Data'!$H$44&gt;0,'Input Data'!$H$45,0),0)</f>
        <v>0</v>
      </c>
      <c r="L108" s="734"/>
      <c r="M108" s="733"/>
      <c r="N108" s="63"/>
      <c r="O108" s="712"/>
    </row>
    <row r="109" spans="1:15" x14ac:dyDescent="0.2">
      <c r="A109" s="28"/>
      <c r="B109" s="29"/>
      <c r="C109" s="29"/>
      <c r="D109" s="29"/>
      <c r="E109" s="29"/>
      <c r="F109" s="29"/>
      <c r="G109" s="29"/>
      <c r="H109" s="29"/>
      <c r="I109" s="64"/>
      <c r="J109" s="64"/>
      <c r="K109" s="65"/>
      <c r="L109" s="65"/>
      <c r="M109" s="65"/>
      <c r="N109" s="65"/>
      <c r="O109" s="713"/>
    </row>
    <row r="110" spans="1:15" ht="15.75" thickBot="1" x14ac:dyDescent="0.25">
      <c r="A110" s="337"/>
      <c r="B110" s="338"/>
      <c r="C110" s="339"/>
      <c r="D110" s="339"/>
      <c r="E110" s="339"/>
      <c r="F110" s="339"/>
      <c r="G110" s="339"/>
      <c r="H110" s="339"/>
      <c r="I110" s="340"/>
      <c r="J110" s="341"/>
      <c r="K110" s="340"/>
      <c r="L110" s="342"/>
      <c r="M110" s="343"/>
      <c r="N110" s="342"/>
      <c r="O110" s="714">
        <f>SUM(O98:O109)</f>
        <v>0</v>
      </c>
    </row>
    <row r="111" spans="1:15" x14ac:dyDescent="0.2">
      <c r="A111" s="43" t="s">
        <v>24</v>
      </c>
      <c r="B111" s="23"/>
      <c r="C111" s="24"/>
      <c r="D111" s="24"/>
      <c r="E111" s="24"/>
      <c r="F111" s="24"/>
      <c r="G111" s="1351">
        <f>IF('Input Data'!$F$32=1,1,IF('Input Data'!$F$32&lt;4,'Input Data'!$D$33,1))</f>
        <v>1</v>
      </c>
      <c r="H111" s="992" t="s">
        <v>21</v>
      </c>
      <c r="I111" s="62">
        <f>IF('Input Data'!$D$34="N",IF('Input Data'!$F$36="y",0.01,0),0)</f>
        <v>0</v>
      </c>
      <c r="J111" s="33" t="s">
        <v>1</v>
      </c>
      <c r="K111" s="934">
        <f>IF('Input Data'!$F$32=1,0.05,IF('Input Data'!$F$32=2,Scales!$L$5,IF('Input Data'!$F$32=3,Scales!$L$6,IF('Input Data'!$F$32&gt;3,0.5))))</f>
        <v>0.05</v>
      </c>
      <c r="L111" s="60" t="s">
        <v>21</v>
      </c>
      <c r="M111" s="733">
        <f>IF('Input Data'!$D$34="N",IF('Input Data'!$F$36="Y",O22,0),0)</f>
        <v>0</v>
      </c>
      <c r="N111" s="56" t="s">
        <v>117</v>
      </c>
      <c r="O111" s="712">
        <f>IF('Input Data'!$E$10="E",G111*I111*K111*M111,0)</f>
        <v>0</v>
      </c>
    </row>
    <row r="112" spans="1:15" x14ac:dyDescent="0.2">
      <c r="A112" s="43" t="s">
        <v>258</v>
      </c>
      <c r="B112" s="23"/>
      <c r="C112" s="24"/>
      <c r="D112" s="24"/>
      <c r="E112" s="24"/>
      <c r="F112" s="24"/>
      <c r="G112" s="1352">
        <f>IF('Input Data'!$F$32=1,1,IF('Input Data'!$F$32&lt;4,'Input Data'!$D$33,1))</f>
        <v>1</v>
      </c>
      <c r="H112" s="993" t="s">
        <v>21</v>
      </c>
      <c r="I112" s="62">
        <f>IF('Input Data'!$D$34="N",IF('Input Data'!$F$38="y",0.07,0),0)</f>
        <v>0</v>
      </c>
      <c r="J112" s="33" t="s">
        <v>21</v>
      </c>
      <c r="K112" s="934">
        <f>IF('Input Data'!$F$32=1,0.05,IF('Input Data'!$F$32=2,Scales!$L$5,IF('Input Data'!$F$32=3,Scales!$L$6,IF('Input Data'!$F$32&gt;3,0.5))))</f>
        <v>0.05</v>
      </c>
      <c r="L112" s="60" t="s">
        <v>21</v>
      </c>
      <c r="M112" s="733">
        <f>IF('Input Data'!$D$34="N",IF('Input Data'!$F$38="Y",$O$24,0),0)</f>
        <v>0</v>
      </c>
      <c r="N112" s="334" t="s">
        <v>235</v>
      </c>
      <c r="O112" s="712">
        <f>IF('Input Data'!C78="E",(G112*I112*K112*M112),0)</f>
        <v>0</v>
      </c>
    </row>
    <row r="113" spans="1:15" ht="15.75" thickBot="1" x14ac:dyDescent="0.25">
      <c r="A113" s="302"/>
      <c r="B113" s="39"/>
      <c r="C113" s="303"/>
      <c r="D113" s="303"/>
      <c r="E113" s="303"/>
      <c r="F113" s="303"/>
      <c r="G113" s="994"/>
      <c r="H113" s="994"/>
      <c r="I113" s="304"/>
      <c r="J113" s="305"/>
      <c r="K113" s="306"/>
      <c r="L113" s="307"/>
      <c r="M113" s="308"/>
      <c r="N113" s="309"/>
      <c r="O113" s="715"/>
    </row>
    <row r="114" spans="1:15" ht="15.75" thickBot="1" x14ac:dyDescent="0.25">
      <c r="A114" s="30"/>
      <c r="B114" s="31"/>
      <c r="C114" s="31"/>
      <c r="D114" s="31"/>
      <c r="E114" s="31"/>
      <c r="F114" s="31"/>
      <c r="G114" s="1341"/>
      <c r="H114" s="995"/>
      <c r="I114" s="68"/>
      <c r="J114" s="69"/>
      <c r="K114" s="70"/>
      <c r="L114" s="68"/>
      <c r="M114" s="344" t="s">
        <v>266</v>
      </c>
      <c r="N114" s="68"/>
      <c r="O114" s="716">
        <f>IF('Input Data'!C78="e",O110+SUM(O111:O112),0)</f>
        <v>0</v>
      </c>
    </row>
    <row r="115" spans="1:15" ht="18.75" thickTop="1" x14ac:dyDescent="0.2">
      <c r="A115" s="106" t="s">
        <v>265</v>
      </c>
      <c r="B115" s="23"/>
      <c r="C115" s="23"/>
      <c r="D115" s="23"/>
      <c r="E115" s="23"/>
      <c r="F115" s="23"/>
      <c r="G115" s="36"/>
      <c r="H115" s="36"/>
      <c r="I115" s="23"/>
      <c r="J115" s="23"/>
      <c r="K115" s="23"/>
      <c r="L115" s="23"/>
      <c r="M115" s="71"/>
      <c r="N115" s="23"/>
      <c r="O115" s="712"/>
    </row>
    <row r="116" spans="1:15" x14ac:dyDescent="0.2">
      <c r="A116" s="1529" t="s">
        <v>158</v>
      </c>
      <c r="B116" s="1505"/>
      <c r="C116" s="1505"/>
      <c r="D116" s="33"/>
      <c r="E116" s="33"/>
      <c r="F116" s="33"/>
      <c r="G116" s="35"/>
      <c r="H116" s="35"/>
      <c r="I116" s="25">
        <f>IF('Input Data'!$F$32&lt;4,0,IF('Input Data'!$F$32=4,0.4,IF('Input Data'!$F$32=5,0.5)))</f>
        <v>0</v>
      </c>
      <c r="J116" s="52" t="s">
        <v>2</v>
      </c>
      <c r="K116" s="736">
        <f>IF('Input Data'!$E$10="E",'Input Data'!H50,0)</f>
        <v>0</v>
      </c>
      <c r="L116" s="731" t="s">
        <v>21</v>
      </c>
      <c r="M116" s="737">
        <f>IF('Input Data'!$H$50&gt;0,IF('Input Data'!$E$10="E",$O$24,0),0)</f>
        <v>0</v>
      </c>
      <c r="N116" s="56" t="s">
        <v>238</v>
      </c>
      <c r="O116" s="710">
        <f>IF(M116&gt;0,(I116*K116/K117*M116),0)</f>
        <v>0</v>
      </c>
    </row>
    <row r="117" spans="1:15" x14ac:dyDescent="0.2">
      <c r="A117" s="1530"/>
      <c r="B117" s="1505"/>
      <c r="C117" s="1505"/>
      <c r="D117" s="35"/>
      <c r="E117" s="35"/>
      <c r="F117" s="35"/>
      <c r="G117" s="35"/>
      <c r="H117" s="35"/>
      <c r="I117" s="25"/>
      <c r="J117" s="34"/>
      <c r="K117" s="732">
        <f>IF('Input Data'!$E$10="E",IF('Input Data'!$F$32&gt;3,'Input Data'!$H$45,0),0)</f>
        <v>0</v>
      </c>
      <c r="L117" s="731"/>
      <c r="M117" s="732"/>
      <c r="N117" s="53"/>
      <c r="O117" s="710"/>
    </row>
    <row r="118" spans="1:15" x14ac:dyDescent="0.2">
      <c r="A118" s="32"/>
      <c r="B118" s="24"/>
      <c r="C118" s="34"/>
      <c r="D118" s="35"/>
      <c r="E118" s="35"/>
      <c r="F118" s="35"/>
      <c r="G118" s="35"/>
      <c r="H118" s="35"/>
      <c r="I118" s="25"/>
      <c r="J118" s="34"/>
      <c r="K118" s="732"/>
      <c r="L118" s="731"/>
      <c r="M118" s="732"/>
      <c r="N118" s="53"/>
      <c r="O118" s="710"/>
    </row>
    <row r="119" spans="1:15" x14ac:dyDescent="0.2">
      <c r="A119" s="1531" t="s">
        <v>157</v>
      </c>
      <c r="B119" s="1532"/>
      <c r="C119" s="1505"/>
      <c r="D119" s="33"/>
      <c r="E119" s="33"/>
      <c r="F119" s="33"/>
      <c r="G119" s="1342">
        <f>IF('Input Data'!$H$51&gt;0,1.25,0)</f>
        <v>0</v>
      </c>
      <c r="H119" s="35" t="s">
        <v>21</v>
      </c>
      <c r="I119" s="25">
        <f>IF('Input Data'!$F$32&lt;4,0,IF('Input Data'!$F$32=4,0.4,IF('Input Data'!$F$32=5,0.5)))</f>
        <v>0</v>
      </c>
      <c r="J119" s="52" t="s">
        <v>2</v>
      </c>
      <c r="K119" s="736">
        <f>IF('Input Data'!$E$10="E",'Input Data'!H51,0)</f>
        <v>0</v>
      </c>
      <c r="L119" s="731" t="s">
        <v>21</v>
      </c>
      <c r="M119" s="737">
        <f>IF('Input Data'!$H$51&gt;0,IF('Input Data'!$E$10="E",$O$24,0),0)</f>
        <v>0</v>
      </c>
      <c r="N119" s="56" t="s">
        <v>238</v>
      </c>
      <c r="O119" s="710">
        <f>IF(M119&gt;0,(G119*I119*K119/K120*M119),0)</f>
        <v>0</v>
      </c>
    </row>
    <row r="120" spans="1:15" x14ac:dyDescent="0.2">
      <c r="A120" s="1533"/>
      <c r="B120" s="1534"/>
      <c r="C120" s="1534"/>
      <c r="D120" s="345"/>
      <c r="E120" s="345"/>
      <c r="F120" s="345"/>
      <c r="G120" s="996"/>
      <c r="H120" s="996"/>
      <c r="I120" s="346"/>
      <c r="J120" s="29"/>
      <c r="K120" s="730">
        <f>IF('Input Data'!$E$10="E",IF('Input Data'!$F$32&gt;3,'Input Data'!$H$45,0),0)</f>
        <v>0</v>
      </c>
      <c r="L120" s="738"/>
      <c r="M120" s="739"/>
      <c r="N120" s="64"/>
      <c r="O120" s="717"/>
    </row>
    <row r="121" spans="1:15" ht="15.75" thickBot="1" x14ac:dyDescent="0.25">
      <c r="A121" s="499"/>
      <c r="B121" s="500"/>
      <c r="C121" s="500"/>
      <c r="D121" s="500"/>
      <c r="E121" s="500"/>
      <c r="F121" s="500"/>
      <c r="G121" s="997"/>
      <c r="H121" s="997"/>
      <c r="I121" s="500"/>
      <c r="J121" s="500"/>
      <c r="K121" s="500"/>
      <c r="L121" s="500"/>
      <c r="M121" s="500"/>
      <c r="N121" s="500"/>
      <c r="O121" s="718">
        <f>SUM(O116:O120)</f>
        <v>0</v>
      </c>
    </row>
    <row r="122" spans="1:15" x14ac:dyDescent="0.2">
      <c r="A122" s="26"/>
      <c r="B122" s="23"/>
      <c r="C122" s="24"/>
      <c r="D122" s="24"/>
      <c r="E122" s="24"/>
      <c r="F122" s="24"/>
      <c r="G122" s="35"/>
      <c r="H122" s="35"/>
      <c r="I122" s="66"/>
      <c r="J122" s="33"/>
      <c r="K122" s="66"/>
      <c r="L122" s="60"/>
      <c r="M122" s="53"/>
      <c r="N122" s="56"/>
      <c r="O122" s="712"/>
    </row>
    <row r="123" spans="1:15" x14ac:dyDescent="0.2">
      <c r="A123" s="43" t="s">
        <v>24</v>
      </c>
      <c r="B123" s="23"/>
      <c r="C123" s="24"/>
      <c r="D123" s="24"/>
      <c r="E123" s="24"/>
      <c r="F123" s="24"/>
      <c r="G123" s="1352">
        <f>IF('Input Data'!$F$32&gt;3,'Input Data'!H53/'Input Data'!H47,0)</f>
        <v>0</v>
      </c>
      <c r="H123" s="992" t="s">
        <v>21</v>
      </c>
      <c r="I123" s="62">
        <f>IF('Input Data'!$F$36="y",0.01,0)</f>
        <v>0</v>
      </c>
      <c r="J123" s="33" t="s">
        <v>1</v>
      </c>
      <c r="K123" s="25">
        <f>IF('Input Data'!$F$32&lt;4,0,IF('Input Data'!$F$32=4,0.4,IF('Input Data'!$F$32=5,0.5)))</f>
        <v>0</v>
      </c>
      <c r="L123" s="60" t="s">
        <v>21</v>
      </c>
      <c r="M123" s="733">
        <f>IF('Input Data'!$E$10="E",IF('Input Data'!$F$36="y",$O$22,0),0)</f>
        <v>0</v>
      </c>
      <c r="N123" s="56" t="s">
        <v>117</v>
      </c>
      <c r="O123" s="712">
        <f>IF('Input Data'!$E$10="E",(G123*I123*K123*M123),0)</f>
        <v>0</v>
      </c>
    </row>
    <row r="124" spans="1:15" x14ac:dyDescent="0.2">
      <c r="A124" s="336" t="s">
        <v>258</v>
      </c>
      <c r="B124" s="24"/>
      <c r="C124" s="24"/>
      <c r="D124" s="24"/>
      <c r="E124" s="24"/>
      <c r="F124" s="24"/>
      <c r="G124" s="1352">
        <f>IF('Input Data'!$F$32&gt;3,'Input Data'!H52/'Input Data'!H45,0)</f>
        <v>0</v>
      </c>
      <c r="H124" s="992" t="s">
        <v>21</v>
      </c>
      <c r="I124" s="62">
        <f>IF('Input Data'!$F$36="y",0.07,0)</f>
        <v>0</v>
      </c>
      <c r="J124" s="33" t="s">
        <v>21</v>
      </c>
      <c r="K124" s="25">
        <f>IF('Input Data'!$F$32&lt;4,0,IF('Input Data'!$F$32=4,0.4,IF('Input Data'!$F$32=5,0.5)))</f>
        <v>0</v>
      </c>
      <c r="L124" s="60" t="s">
        <v>21</v>
      </c>
      <c r="M124" s="733">
        <f>IF('Input Data'!$E$10="E",IF('Input Data'!$F$38="Y",$O$24,0),0)</f>
        <v>0</v>
      </c>
      <c r="N124" s="334" t="s">
        <v>235</v>
      </c>
      <c r="O124" s="712">
        <f>IF('Input Data'!$E$10="E",(G124*I124*K124*M124),0)</f>
        <v>0</v>
      </c>
    </row>
    <row r="125" spans="1:15" ht="15.75" thickBot="1" x14ac:dyDescent="0.25">
      <c r="A125" s="302"/>
      <c r="B125" s="39"/>
      <c r="C125" s="303"/>
      <c r="D125" s="303"/>
      <c r="E125" s="303"/>
      <c r="F125" s="303"/>
      <c r="G125" s="303"/>
      <c r="H125" s="303"/>
      <c r="I125" s="304"/>
      <c r="J125" s="305"/>
      <c r="K125" s="306"/>
      <c r="L125" s="307"/>
      <c r="M125" s="308"/>
      <c r="N125" s="309"/>
      <c r="O125" s="715"/>
    </row>
    <row r="126" spans="1:15" ht="15.75" thickBot="1" x14ac:dyDescent="0.25">
      <c r="A126" s="38"/>
      <c r="B126" s="39"/>
      <c r="C126" s="39"/>
      <c r="D126" s="40"/>
      <c r="E126" s="40"/>
      <c r="F126" s="40"/>
      <c r="G126" s="72"/>
      <c r="H126" s="73"/>
      <c r="I126" s="74"/>
      <c r="J126" s="75"/>
      <c r="K126" s="76"/>
      <c r="L126" s="76"/>
      <c r="M126" s="327" t="s">
        <v>267</v>
      </c>
      <c r="N126" s="48"/>
      <c r="O126" s="740">
        <f>IF( 'Input Data'!C78="e",IF('Input Data'!D102&lt;4,0,O121+SUM(O123:O124)),0)</f>
        <v>0</v>
      </c>
    </row>
    <row r="127" spans="1:15" ht="15.75" thickBot="1" x14ac:dyDescent="0.25">
      <c r="A127" s="109"/>
      <c r="B127" s="110"/>
      <c r="C127" s="110"/>
      <c r="D127" s="110"/>
      <c r="E127" s="110"/>
      <c r="F127" s="110"/>
      <c r="G127" s="110"/>
      <c r="H127" s="110"/>
      <c r="I127" s="111"/>
      <c r="J127" s="110"/>
      <c r="K127" s="110"/>
      <c r="L127" s="110"/>
      <c r="M127" s="110"/>
      <c r="N127" s="328" t="s">
        <v>18</v>
      </c>
      <c r="O127" s="741">
        <f>O114+O126</f>
        <v>0</v>
      </c>
    </row>
    <row r="128" spans="1:15" ht="16.5" thickTop="1" thickBot="1" x14ac:dyDescent="0.25">
      <c r="A128" s="395"/>
      <c r="B128" s="284"/>
      <c r="C128" s="284"/>
      <c r="D128" s="284"/>
      <c r="E128" s="284"/>
      <c r="F128" s="285" t="s">
        <v>194</v>
      </c>
      <c r="G128" s="437"/>
      <c r="H128" s="284"/>
      <c r="I128" s="437"/>
      <c r="J128" s="284"/>
      <c r="K128" s="284"/>
      <c r="L128" s="284"/>
      <c r="M128" s="364">
        <f>'Input Data'!D97</f>
        <v>0</v>
      </c>
      <c r="N128" s="286" t="s">
        <v>192</v>
      </c>
      <c r="O128" s="742">
        <f>M128*O127</f>
        <v>0</v>
      </c>
    </row>
    <row r="129" ht="15.75" thickTop="1" x14ac:dyDescent="0.2"/>
  </sheetData>
  <sheetProtection password="CD4C" sheet="1" objects="1" scenarios="1" formatCells="0" formatColumns="0" formatRows="0"/>
  <mergeCells count="82">
    <mergeCell ref="B9:G9"/>
    <mergeCell ref="B7:G7"/>
    <mergeCell ref="L20:O20"/>
    <mergeCell ref="B85:O86"/>
    <mergeCell ref="A44:C45"/>
    <mergeCell ref="A47:C48"/>
    <mergeCell ref="A29:D30"/>
    <mergeCell ref="A32:D33"/>
    <mergeCell ref="A35:D36"/>
    <mergeCell ref="I21:N21"/>
    <mergeCell ref="B21:H21"/>
    <mergeCell ref="A20:B20"/>
    <mergeCell ref="B10:G10"/>
    <mergeCell ref="A17:B17"/>
    <mergeCell ref="G2:J2"/>
    <mergeCell ref="A18:B18"/>
    <mergeCell ref="A19:B19"/>
    <mergeCell ref="C20:G20"/>
    <mergeCell ref="C18:G18"/>
    <mergeCell ref="I20:J20"/>
    <mergeCell ref="C19:H19"/>
    <mergeCell ref="C16:G16"/>
    <mergeCell ref="C17:G17"/>
    <mergeCell ref="B13:L13"/>
    <mergeCell ref="B11:C11"/>
    <mergeCell ref="E11:G11"/>
    <mergeCell ref="B6:M6"/>
    <mergeCell ref="L10:M10"/>
    <mergeCell ref="A16:B16"/>
    <mergeCell ref="B8:D8"/>
    <mergeCell ref="N5:O5"/>
    <mergeCell ref="I19:J19"/>
    <mergeCell ref="I9:M9"/>
    <mergeCell ref="I10:J10"/>
    <mergeCell ref="I11:J11"/>
    <mergeCell ref="I17:J17"/>
    <mergeCell ref="L11:O11"/>
    <mergeCell ref="J7:L7"/>
    <mergeCell ref="N8:O8"/>
    <mergeCell ref="H8:L8"/>
    <mergeCell ref="M19:N19"/>
    <mergeCell ref="N7:O7"/>
    <mergeCell ref="N13:O13"/>
    <mergeCell ref="B14:M14"/>
    <mergeCell ref="B15:M15"/>
    <mergeCell ref="I18:J18"/>
    <mergeCell ref="A26:G27"/>
    <mergeCell ref="A22:G22"/>
    <mergeCell ref="J22:N22"/>
    <mergeCell ref="M17:N17"/>
    <mergeCell ref="M18:N18"/>
    <mergeCell ref="N90:O90"/>
    <mergeCell ref="C91:D91"/>
    <mergeCell ref="E91:G91"/>
    <mergeCell ref="I91:J91"/>
    <mergeCell ref="L91:M91"/>
    <mergeCell ref="N91:O91"/>
    <mergeCell ref="C90:D90"/>
    <mergeCell ref="E90:G90"/>
    <mergeCell ref="I90:J90"/>
    <mergeCell ref="L90:M90"/>
    <mergeCell ref="N92:O92"/>
    <mergeCell ref="C93:D93"/>
    <mergeCell ref="E93:G93"/>
    <mergeCell ref="I93:J93"/>
    <mergeCell ref="L93:M93"/>
    <mergeCell ref="N93:O93"/>
    <mergeCell ref="C92:D92"/>
    <mergeCell ref="E92:G92"/>
    <mergeCell ref="I92:J92"/>
    <mergeCell ref="L92:M92"/>
    <mergeCell ref="A116:C117"/>
    <mergeCell ref="A119:C120"/>
    <mergeCell ref="N94:O94"/>
    <mergeCell ref="A98:G99"/>
    <mergeCell ref="A101:D102"/>
    <mergeCell ref="A104:D105"/>
    <mergeCell ref="C94:D94"/>
    <mergeCell ref="E94:G94"/>
    <mergeCell ref="I94:J94"/>
    <mergeCell ref="A107:D108"/>
    <mergeCell ref="L94:M94"/>
  </mergeCells>
  <phoneticPr fontId="34" type="noConversion"/>
  <conditionalFormatting sqref="N94:O94 E94 K94:L94 H94:I94 B94:C94">
    <cfRule type="expression" dxfId="2" priority="1" stopIfTrue="1">
      <formula>B94&lt;B93</formula>
    </cfRule>
  </conditionalFormatting>
  <conditionalFormatting sqref="E87 K87:L87 H87:I87 B87:C87 N87">
    <cfRule type="expression" dxfId="1" priority="2" stopIfTrue="1">
      <formula>B87&lt;B94</formula>
    </cfRule>
  </conditionalFormatting>
  <pageMargins left="0.74803149606299213" right="0.74803149606299213" top="0.78740157480314965" bottom="0.74803149606299213" header="0.51181102362204722" footer="0.51181102362204722"/>
  <pageSetup paperSize="9" scale="50" orientation="portrait" horizontalDpi="300" verticalDpi="300" r:id="rId1"/>
  <headerFooter alignWithMargins="0">
    <oddFooter>&amp;L&amp;F&amp;R&amp;D</oddFooter>
  </headerFooter>
  <rowBreaks count="1" manualBreakCount="1">
    <brk id="8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Q108"/>
  <sheetViews>
    <sheetView zoomScale="70" zoomScaleNormal="70" zoomScaleSheetLayoutView="75" workbookViewId="0"/>
  </sheetViews>
  <sheetFormatPr defaultRowHeight="15" x14ac:dyDescent="0.2"/>
  <cols>
    <col min="1" max="1" width="17.109375" customWidth="1"/>
    <col min="2" max="2" width="16.21875" customWidth="1"/>
    <col min="3" max="3" width="4.77734375" customWidth="1"/>
    <col min="4" max="4" width="3.5546875" customWidth="1"/>
    <col min="5" max="5" width="4.21875" customWidth="1"/>
    <col min="6" max="6" width="4" customWidth="1"/>
    <col min="7" max="7" width="10.21875" customWidth="1"/>
    <col min="8" max="8" width="6.5546875" customWidth="1"/>
    <col min="9" max="9" width="11.109375" customWidth="1"/>
    <col min="10" max="10" width="4.44140625" customWidth="1"/>
    <col min="11" max="11" width="15.6640625" customWidth="1"/>
    <col min="12" max="12" width="5.44140625" customWidth="1"/>
    <col min="13" max="13" width="14.5546875" customWidth="1"/>
    <col min="14" max="14" width="5.6640625" customWidth="1"/>
    <col min="15" max="15" width="14.88671875" customWidth="1"/>
  </cols>
  <sheetData>
    <row r="1" spans="1:17" ht="32.25" customHeight="1" thickTop="1" x14ac:dyDescent="0.2">
      <c r="A1" s="519"/>
      <c r="B1" s="520"/>
      <c r="C1" s="520"/>
      <c r="D1" s="436"/>
      <c r="E1" s="386"/>
      <c r="F1" s="386"/>
      <c r="G1" s="386"/>
      <c r="H1" s="374" t="s">
        <v>165</v>
      </c>
      <c r="I1" s="436"/>
      <c r="J1" s="375"/>
      <c r="K1" s="375"/>
      <c r="L1" s="375"/>
      <c r="M1" s="375"/>
      <c r="N1" s="375"/>
      <c r="O1" s="376"/>
    </row>
    <row r="2" spans="1:17" ht="26.25" customHeight="1" x14ac:dyDescent="0.2">
      <c r="A2" s="939" t="s">
        <v>299</v>
      </c>
      <c r="B2" s="521"/>
      <c r="C2" s="521"/>
      <c r="D2" s="377"/>
      <c r="E2" s="48"/>
      <c r="F2" s="48"/>
      <c r="G2" s="434" t="s">
        <v>300</v>
      </c>
      <c r="H2" s="378"/>
      <c r="I2" s="48"/>
      <c r="J2" s="379"/>
      <c r="K2" s="586" t="str">
        <f>IF('Input Data'!$E$10="b",'Input Data'!E4,"USE OTHER INVOICE")</f>
        <v>USE OTHER INVOICE</v>
      </c>
      <c r="L2" s="379"/>
      <c r="M2" s="48"/>
      <c r="N2" s="48"/>
      <c r="O2" s="488" t="str">
        <f>'Input Data'!H5</f>
        <v xml:space="preserve">Version 1.2  2012-10 </v>
      </c>
    </row>
    <row r="3" spans="1:17" ht="15.75" customHeight="1" x14ac:dyDescent="0.2">
      <c r="A3" s="522"/>
      <c r="B3" s="521"/>
      <c r="C3" s="521"/>
      <c r="D3" s="377"/>
      <c r="E3" s="48"/>
      <c r="F3" s="48"/>
      <c r="G3" s="434"/>
      <c r="H3" s="378"/>
      <c r="I3" s="48"/>
      <c r="J3" s="379"/>
      <c r="K3" s="380"/>
      <c r="L3" s="379"/>
      <c r="M3" s="48"/>
      <c r="N3" s="48"/>
      <c r="O3" s="488"/>
    </row>
    <row r="4" spans="1:17" ht="21.75" customHeight="1" x14ac:dyDescent="0.2">
      <c r="A4" s="367"/>
      <c r="B4" s="48"/>
      <c r="C4" s="48"/>
      <c r="D4" s="48"/>
      <c r="E4" s="48"/>
      <c r="F4" s="117"/>
      <c r="G4" s="48"/>
      <c r="H4" s="117"/>
      <c r="I4" s="293" t="s">
        <v>16</v>
      </c>
      <c r="J4" s="1667">
        <f>'Input Data'!D29</f>
        <v>0</v>
      </c>
      <c r="K4" s="1668"/>
      <c r="L4" s="48"/>
      <c r="M4" s="1677" t="s">
        <v>137</v>
      </c>
      <c r="N4" s="1538"/>
      <c r="O4" s="390">
        <f>'Input Data'!D28</f>
        <v>0</v>
      </c>
    </row>
    <row r="5" spans="1:17" ht="18.75" customHeight="1" thickBot="1" x14ac:dyDescent="0.25">
      <c r="A5" s="298" t="s">
        <v>242</v>
      </c>
      <c r="B5" s="388">
        <f>'Input Data'!D7</f>
        <v>0</v>
      </c>
      <c r="C5" s="70"/>
      <c r="D5" s="70"/>
      <c r="E5" s="17" t="s">
        <v>298</v>
      </c>
      <c r="F5" s="70"/>
      <c r="G5" s="70"/>
      <c r="H5" s="463">
        <f>'Input Data'!$D$8</f>
        <v>0</v>
      </c>
      <c r="I5" s="70"/>
      <c r="J5" s="70"/>
      <c r="K5" s="70"/>
      <c r="L5" s="70"/>
      <c r="M5" s="469" t="s">
        <v>213</v>
      </c>
      <c r="N5" s="1580">
        <f>'Input Data'!D9</f>
        <v>0</v>
      </c>
      <c r="O5" s="1581"/>
    </row>
    <row r="6" spans="1:17" ht="21.75" customHeight="1" thickTop="1" thickBot="1" x14ac:dyDescent="0.25">
      <c r="A6" s="387" t="s">
        <v>17</v>
      </c>
      <c r="B6" s="1642">
        <f>'Input Data'!$D$12</f>
        <v>0</v>
      </c>
      <c r="C6" s="1643"/>
      <c r="D6" s="1643"/>
      <c r="E6" s="1643"/>
      <c r="F6" s="1643"/>
      <c r="G6" s="1643"/>
      <c r="H6" s="1643"/>
      <c r="I6" s="1643"/>
      <c r="J6" s="1643"/>
      <c r="K6" s="1643"/>
      <c r="L6" s="1643"/>
      <c r="M6" s="1643"/>
      <c r="N6" s="7"/>
      <c r="O6" s="311"/>
    </row>
    <row r="7" spans="1:17" ht="20.25" customHeight="1" thickTop="1" x14ac:dyDescent="0.2">
      <c r="A7" s="319" t="s">
        <v>198</v>
      </c>
      <c r="B7" s="1622" t="str">
        <f>'Input Data'!G18</f>
        <v>NATIONAL DEPARTMENT OF PUBLIC WORKS</v>
      </c>
      <c r="C7" s="1622"/>
      <c r="D7" s="1622"/>
      <c r="E7" s="1622"/>
      <c r="F7" s="1622"/>
      <c r="G7" s="1622"/>
      <c r="H7" s="1670" t="s">
        <v>212</v>
      </c>
      <c r="I7" s="1671"/>
      <c r="J7" s="1646">
        <f>'Input Data'!D6</f>
        <v>0</v>
      </c>
      <c r="K7" s="1647"/>
      <c r="L7" s="14" t="s">
        <v>208</v>
      </c>
      <c r="M7" s="9"/>
      <c r="N7" s="1639" t="s">
        <v>345</v>
      </c>
      <c r="O7" s="1640"/>
    </row>
    <row r="8" spans="1:17" ht="15" customHeight="1" x14ac:dyDescent="0.2">
      <c r="A8" s="319" t="s">
        <v>206</v>
      </c>
      <c r="B8" s="1609">
        <f>'Input Data'!G21</f>
        <v>0</v>
      </c>
      <c r="C8" s="1609"/>
      <c r="D8" s="1609"/>
      <c r="E8" s="1564"/>
      <c r="F8" s="1564"/>
      <c r="G8" s="1564"/>
      <c r="H8" s="1672" t="s">
        <v>200</v>
      </c>
      <c r="I8" s="1602"/>
      <c r="J8" s="1609">
        <f>'Input Data'!G22</f>
        <v>0</v>
      </c>
      <c r="K8" s="1519"/>
      <c r="L8" s="1594"/>
      <c r="M8" s="1594"/>
      <c r="N8" s="14" t="s">
        <v>327</v>
      </c>
      <c r="O8" s="940">
        <f>'Input Data'!G23</f>
        <v>0</v>
      </c>
      <c r="P8" s="294"/>
      <c r="Q8" s="294"/>
    </row>
    <row r="9" spans="1:17" ht="15" customHeight="1" x14ac:dyDescent="0.2">
      <c r="A9" s="319" t="s">
        <v>324</v>
      </c>
      <c r="B9" s="1644">
        <f>'Input Data'!G26</f>
        <v>0</v>
      </c>
      <c r="C9" s="1645"/>
      <c r="D9" s="1645"/>
      <c r="E9" s="1645"/>
      <c r="F9" s="1645"/>
      <c r="G9" s="1645"/>
      <c r="H9" s="50" t="s">
        <v>216</v>
      </c>
      <c r="I9" s="1684">
        <f>'Input Data'!G27</f>
        <v>0</v>
      </c>
      <c r="J9" s="1685"/>
      <c r="K9" s="1685"/>
      <c r="L9" s="1685"/>
      <c r="M9" s="1686"/>
      <c r="N9" s="464" t="s">
        <v>327</v>
      </c>
      <c r="O9" s="389">
        <f>'Input Data'!G28</f>
        <v>0</v>
      </c>
      <c r="P9" s="294"/>
      <c r="Q9" s="294"/>
    </row>
    <row r="10" spans="1:17" ht="15" customHeight="1" x14ac:dyDescent="0.2">
      <c r="A10" s="319" t="s">
        <v>217</v>
      </c>
      <c r="B10" s="1609">
        <f>'Input Data'!G25</f>
        <v>0</v>
      </c>
      <c r="C10" s="1609"/>
      <c r="D10" s="1609"/>
      <c r="E10" s="1609"/>
      <c r="F10" s="1609"/>
      <c r="G10" s="1609"/>
      <c r="H10" s="14" t="s">
        <v>210</v>
      </c>
      <c r="I10" s="1658">
        <f>'Input Data'!G29</f>
        <v>0</v>
      </c>
      <c r="J10" s="1659"/>
      <c r="K10" s="299" t="s">
        <v>350</v>
      </c>
      <c r="L10" s="1675">
        <f>'Input Data'!G30</f>
        <v>0</v>
      </c>
      <c r="M10" s="1676"/>
      <c r="N10" s="465" t="s">
        <v>349</v>
      </c>
      <c r="O10" s="390">
        <f>'Input Data'!G31</f>
        <v>0</v>
      </c>
    </row>
    <row r="11" spans="1:17" ht="15" customHeight="1" thickBot="1" x14ac:dyDescent="0.25">
      <c r="A11" s="394" t="s">
        <v>207</v>
      </c>
      <c r="B11" s="1584">
        <f>'Input Data'!G6</f>
        <v>0</v>
      </c>
      <c r="C11" s="1674"/>
      <c r="D11" s="291" t="s">
        <v>151</v>
      </c>
      <c r="E11" s="1580">
        <f>'Input Data'!G7</f>
        <v>0</v>
      </c>
      <c r="F11" s="1665"/>
      <c r="G11" s="1665"/>
      <c r="H11" s="17" t="s">
        <v>164</v>
      </c>
      <c r="I11" s="1648">
        <f>'Input Data'!G8</f>
        <v>0</v>
      </c>
      <c r="J11" s="1649"/>
      <c r="K11" s="329" t="s">
        <v>214</v>
      </c>
      <c r="L11" s="1648">
        <f>'Input Data'!G10</f>
        <v>0</v>
      </c>
      <c r="M11" s="1660"/>
      <c r="N11" s="1660"/>
      <c r="O11" s="1581"/>
    </row>
    <row r="12" spans="1:17" ht="22.5" customHeight="1" thickTop="1" thickBot="1" x14ac:dyDescent="0.25">
      <c r="A12" s="938" t="s">
        <v>302</v>
      </c>
      <c r="B12" s="383"/>
      <c r="C12" s="435"/>
      <c r="D12" s="381"/>
      <c r="E12" s="384"/>
      <c r="F12" s="436"/>
      <c r="G12" s="436"/>
      <c r="H12" s="382"/>
      <c r="I12" s="370"/>
      <c r="J12" s="436"/>
      <c r="K12" s="310"/>
      <c r="L12" s="370"/>
      <c r="M12" s="385"/>
      <c r="N12" s="385"/>
      <c r="O12" s="391"/>
    </row>
    <row r="13" spans="1:17" ht="15" customHeight="1" x14ac:dyDescent="0.2">
      <c r="A13" s="319" t="s">
        <v>347</v>
      </c>
      <c r="B13" s="1641">
        <f>'Input Data'!$D$13</f>
        <v>0</v>
      </c>
      <c r="C13" s="1564"/>
      <c r="D13" s="1564"/>
      <c r="E13" s="1564"/>
      <c r="F13" s="1564"/>
      <c r="G13" s="1564"/>
      <c r="H13" s="1564"/>
      <c r="I13" s="1564"/>
      <c r="J13" s="1564"/>
      <c r="K13" s="1564"/>
      <c r="L13" s="1564"/>
      <c r="M13" s="293" t="s">
        <v>209</v>
      </c>
      <c r="N13" s="1661">
        <f>'Input Data'!D31</f>
        <v>0</v>
      </c>
      <c r="O13" s="1662"/>
    </row>
    <row r="14" spans="1:17" ht="15" customHeight="1" x14ac:dyDescent="0.2">
      <c r="A14" s="319" t="s">
        <v>153</v>
      </c>
      <c r="B14" s="1663">
        <f>'Input Data'!$D$14</f>
        <v>0</v>
      </c>
      <c r="C14" s="1645"/>
      <c r="D14" s="1645"/>
      <c r="E14" s="1645"/>
      <c r="F14" s="1645"/>
      <c r="G14" s="1645"/>
      <c r="H14" s="1645"/>
      <c r="I14" s="1645"/>
      <c r="J14" s="1664"/>
      <c r="K14" s="1664"/>
      <c r="L14" s="1664"/>
      <c r="M14" s="1664"/>
      <c r="N14" s="465" t="s">
        <v>327</v>
      </c>
      <c r="O14" s="393">
        <f>'Input Data'!H14</f>
        <v>0</v>
      </c>
    </row>
    <row r="15" spans="1:17" ht="15" customHeight="1" x14ac:dyDescent="0.2">
      <c r="A15" s="319" t="s">
        <v>324</v>
      </c>
      <c r="B15" s="1571">
        <f>'Input Data'!D15</f>
        <v>0</v>
      </c>
      <c r="C15" s="1673"/>
      <c r="D15" s="1673"/>
      <c r="E15" s="1673"/>
      <c r="F15" s="1673"/>
      <c r="G15" s="1673"/>
      <c r="H15" s="1564"/>
      <c r="I15" s="1564"/>
      <c r="J15" s="1564"/>
      <c r="K15" s="1564"/>
      <c r="L15" s="1564"/>
      <c r="M15" s="1564"/>
      <c r="N15" s="464" t="s">
        <v>327</v>
      </c>
      <c r="O15" s="392">
        <f>'Input Data'!H15</f>
        <v>0</v>
      </c>
    </row>
    <row r="16" spans="1:17" ht="15" customHeight="1" x14ac:dyDescent="0.2">
      <c r="A16" s="1601" t="s">
        <v>114</v>
      </c>
      <c r="B16" s="1602"/>
      <c r="C16" s="1688">
        <f>IF('Input Data'!E18="None","NOT REGISTERED FOR VAT",'Input Data'!E18)</f>
        <v>0</v>
      </c>
      <c r="D16" s="1659"/>
      <c r="E16" s="1659"/>
      <c r="F16" s="1659"/>
      <c r="G16" s="1659"/>
      <c r="H16" s="48"/>
      <c r="I16" s="48"/>
      <c r="J16" s="48"/>
      <c r="K16" s="48"/>
      <c r="L16" s="48"/>
      <c r="M16" s="48"/>
      <c r="N16" s="330"/>
      <c r="O16" s="301"/>
    </row>
    <row r="17" spans="1:15" ht="15" customHeight="1" x14ac:dyDescent="0.2">
      <c r="A17" s="1669" t="s">
        <v>148</v>
      </c>
      <c r="B17" s="1602"/>
      <c r="C17" s="1571">
        <f>'Input Data'!D19</f>
        <v>0</v>
      </c>
      <c r="D17" s="1564"/>
      <c r="E17" s="1564"/>
      <c r="F17" s="1564"/>
      <c r="G17" s="1564"/>
      <c r="H17" s="14"/>
      <c r="I17" s="1573"/>
      <c r="J17" s="1574"/>
      <c r="K17" s="48"/>
      <c r="L17" s="293" t="s">
        <v>210</v>
      </c>
      <c r="M17" s="1579">
        <f>'Input Data'!D16</f>
        <v>0</v>
      </c>
      <c r="N17" s="1564"/>
      <c r="O17" s="15"/>
    </row>
    <row r="18" spans="1:15" ht="15" customHeight="1" x14ac:dyDescent="0.2">
      <c r="A18" s="1601" t="s">
        <v>26</v>
      </c>
      <c r="B18" s="1602"/>
      <c r="C18" s="1654">
        <f>'Input Data'!$D$20</f>
        <v>0</v>
      </c>
      <c r="D18" s="1655"/>
      <c r="E18" s="1655"/>
      <c r="F18" s="1655"/>
      <c r="G18" s="1655"/>
      <c r="H18" s="14"/>
      <c r="I18" s="1573"/>
      <c r="J18" s="1574"/>
      <c r="K18" s="48"/>
      <c r="L18" s="293" t="s">
        <v>215</v>
      </c>
      <c r="M18" s="1571">
        <f>'Input Data'!F16</f>
        <v>0</v>
      </c>
      <c r="N18" s="1564"/>
      <c r="O18" s="301"/>
    </row>
    <row r="19" spans="1:15" ht="15" customHeight="1" x14ac:dyDescent="0.2">
      <c r="A19" s="1601" t="s">
        <v>303</v>
      </c>
      <c r="B19" s="1600"/>
      <c r="C19" s="1609">
        <f>'Input Data'!D30</f>
        <v>0</v>
      </c>
      <c r="D19" s="1519"/>
      <c r="E19" s="1519"/>
      <c r="F19" s="1519"/>
      <c r="G19" s="1519"/>
      <c r="H19" s="14"/>
      <c r="I19" s="1573"/>
      <c r="J19" s="1574"/>
      <c r="K19" s="48"/>
      <c r="L19" s="293" t="s">
        <v>211</v>
      </c>
      <c r="M19" s="1656">
        <f>'Input Data'!H16</f>
        <v>0</v>
      </c>
      <c r="N19" s="1657"/>
      <c r="O19" s="15"/>
    </row>
    <row r="20" spans="1:15" ht="15" customHeight="1" thickBot="1" x14ac:dyDescent="0.25">
      <c r="A20" s="1634" t="s">
        <v>27</v>
      </c>
      <c r="B20" s="1635"/>
      <c r="C20" s="1603" t="str">
        <f>'Input Data'!$D$26</f>
        <v>USE TIME BASED FEES</v>
      </c>
      <c r="D20" s="1604"/>
      <c r="E20" s="1604"/>
      <c r="F20" s="1604"/>
      <c r="G20" s="1604"/>
      <c r="H20" s="17"/>
      <c r="I20" s="1607"/>
      <c r="J20" s="1608"/>
      <c r="K20" s="329" t="s">
        <v>214</v>
      </c>
      <c r="L20" s="1623">
        <f>'Input Data'!D17</f>
        <v>0</v>
      </c>
      <c r="M20" s="1649"/>
      <c r="N20" s="1649"/>
      <c r="O20" s="1687"/>
    </row>
    <row r="21" spans="1:15" ht="15" customHeight="1" thickTop="1" x14ac:dyDescent="0.2">
      <c r="A21" s="296" t="str">
        <f>IF('Input Data'!$F$32&gt;3,"STAGE:","STAGE COMPLETED:")</f>
        <v>STAGE COMPLETED:</v>
      </c>
      <c r="B21" s="1683" t="str">
        <f>'Input Data'!D32</f>
        <v>INCEPTION</v>
      </c>
      <c r="C21" s="1683"/>
      <c r="D21" s="1683"/>
      <c r="E21" s="1683"/>
      <c r="F21" s="1683"/>
      <c r="G21" s="1683"/>
      <c r="H21" s="1683"/>
      <c r="I21" s="300"/>
      <c r="J21" s="1630" t="str">
        <f>IF('Input Data'!$E$40=1,"ESTIMATED TOTAL VALUE OF ENGINEERING WORK","TOTAL VALUE OF ENGINEERING WORK")</f>
        <v>ESTIMATED TOTAL VALUE OF ENGINEERING WORK</v>
      </c>
      <c r="K21" s="1653"/>
      <c r="L21" s="1653"/>
      <c r="M21" s="1653"/>
      <c r="N21" s="1653"/>
      <c r="O21" s="708">
        <f>IF('Input Data'!E10="B",IF('Input Data'!$E$40=1,80%*'Input Data'!$H$45,'Input Data'!$H$45),0)</f>
        <v>0</v>
      </c>
    </row>
    <row r="22" spans="1:15" ht="15.75" thickBot="1" x14ac:dyDescent="0.25">
      <c r="A22" s="1650"/>
      <c r="B22" s="1651"/>
      <c r="C22" s="1651"/>
      <c r="D22" s="1651"/>
      <c r="E22" s="1651"/>
      <c r="F22" s="1651"/>
      <c r="G22" s="1651"/>
      <c r="H22" s="7"/>
      <c r="I22" s="297"/>
      <c r="J22" s="1652" t="str">
        <f>IF('Input Data'!$E$40=1,"ESTIMATED TOTAL VALUE OF PROJECT","TOTAL VALUE OF PROJECT")</f>
        <v>ESTIMATED TOTAL VALUE OF PROJECT</v>
      </c>
      <c r="K22" s="1578"/>
      <c r="L22" s="1578"/>
      <c r="M22" s="1578"/>
      <c r="N22" s="1578"/>
      <c r="O22" s="709">
        <f>IF('Input Data'!E10="B",IF('Input Data'!$E$40=1,80%*'Input Data'!$H$47,'Input Data'!$H$47),0)</f>
        <v>0</v>
      </c>
    </row>
    <row r="23" spans="1:15" ht="15.75" thickTop="1" x14ac:dyDescent="0.2">
      <c r="A23" s="120" t="s">
        <v>23</v>
      </c>
      <c r="B23" s="24"/>
      <c r="C23" s="34"/>
      <c r="D23" s="33"/>
      <c r="E23" s="33"/>
      <c r="F23" s="33"/>
      <c r="G23" s="51"/>
      <c r="H23" s="320" t="s">
        <v>237</v>
      </c>
      <c r="I23" s="53">
        <f>IF('Input Data'!E10="b",IF('Input Data'!$E$21=1,VLOOKUP($O$21,SCALE_2011MB,3)),0)</f>
        <v>0</v>
      </c>
      <c r="J23" s="54" t="s">
        <v>119</v>
      </c>
      <c r="K23" s="55">
        <f>IF('Input Data'!E10="b",IF('Input Data'!$E$21=1,VLOOKUP($O$21,SCALE_2011MB,4)),0)</f>
        <v>0</v>
      </c>
      <c r="L23" s="56" t="s">
        <v>236</v>
      </c>
      <c r="M23" s="57">
        <f>IF('Input Data'!E10="b",O21-(IF('Input Data'!$E$21=1,VLOOKUP($O$21,SCALE_2011MB,1))),0)</f>
        <v>0</v>
      </c>
      <c r="N23" s="56" t="s">
        <v>117</v>
      </c>
      <c r="O23" s="744">
        <f>I23+K23*M23</f>
        <v>0</v>
      </c>
    </row>
    <row r="24" spans="1:15" ht="6.75" customHeight="1" x14ac:dyDescent="0.2">
      <c r="A24" s="32"/>
      <c r="B24" s="24"/>
      <c r="C24" s="34"/>
      <c r="D24" s="35"/>
      <c r="E24" s="35"/>
      <c r="F24" s="35"/>
      <c r="G24" s="34"/>
      <c r="H24" s="34"/>
      <c r="I24" s="59"/>
      <c r="J24" s="53"/>
      <c r="K24" s="55"/>
      <c r="L24" s="53"/>
      <c r="M24" s="53"/>
      <c r="N24" s="53"/>
      <c r="O24" s="744"/>
    </row>
    <row r="25" spans="1:15" x14ac:dyDescent="0.2">
      <c r="A25" s="347" t="str">
        <f>IF('Input Data'!F35="N","NO BILL OF QUANTITIES", "TOTAL BASIC FEE")</f>
        <v>NO BILL OF QUANTITIES</v>
      </c>
      <c r="B25" s="24"/>
      <c r="C25" s="24"/>
      <c r="D25" s="24"/>
      <c r="E25" s="24"/>
      <c r="F25" s="24"/>
      <c r="G25" s="34"/>
      <c r="H25" s="52"/>
      <c r="I25" s="53"/>
      <c r="J25" s="53"/>
      <c r="K25" s="55">
        <f>IF('Input Data'!F35="Y",1,0.75)</f>
        <v>0.75</v>
      </c>
      <c r="L25" s="60" t="s">
        <v>1</v>
      </c>
      <c r="M25" s="53">
        <f>O23</f>
        <v>0</v>
      </c>
      <c r="N25" s="56" t="s">
        <v>117</v>
      </c>
      <c r="O25" s="744">
        <f>K25*M25</f>
        <v>0</v>
      </c>
    </row>
    <row r="26" spans="1:15" ht="6.75" customHeight="1" thickBot="1" x14ac:dyDescent="0.25">
      <c r="A26" s="32"/>
      <c r="B26" s="24"/>
      <c r="C26" s="349"/>
      <c r="D26" s="33"/>
      <c r="E26" s="33"/>
      <c r="F26" s="33"/>
      <c r="G26" s="34"/>
      <c r="H26" s="52"/>
      <c r="I26" s="53"/>
      <c r="J26" s="53"/>
      <c r="K26" s="53"/>
      <c r="L26" s="53"/>
      <c r="M26" s="53"/>
      <c r="N26" s="53"/>
      <c r="O26" s="710"/>
    </row>
    <row r="27" spans="1:15" ht="18.75" thickTop="1" x14ac:dyDescent="0.2">
      <c r="A27" s="105" t="s">
        <v>264</v>
      </c>
      <c r="B27" s="61"/>
      <c r="C27" s="61"/>
      <c r="D27" s="61"/>
      <c r="E27" s="61"/>
      <c r="F27" s="436"/>
      <c r="G27" s="436"/>
      <c r="H27" s="436"/>
      <c r="I27" s="436"/>
      <c r="J27" s="436"/>
      <c r="K27" s="436"/>
      <c r="L27" s="436"/>
      <c r="M27" s="436"/>
      <c r="N27" s="436"/>
      <c r="O27" s="745"/>
    </row>
    <row r="28" spans="1:15" ht="8.25" customHeight="1" x14ac:dyDescent="0.2">
      <c r="A28" s="106"/>
      <c r="B28" s="34"/>
      <c r="C28" s="34"/>
      <c r="D28" s="34"/>
      <c r="E28" s="34"/>
      <c r="F28" s="48"/>
      <c r="G28" s="48"/>
      <c r="H28" s="48"/>
      <c r="I28" s="48"/>
      <c r="J28" s="48"/>
      <c r="K28" s="48"/>
      <c r="L28" s="48"/>
      <c r="M28" s="48"/>
      <c r="N28" s="48"/>
      <c r="O28" s="746"/>
    </row>
    <row r="29" spans="1:15" x14ac:dyDescent="0.2">
      <c r="A29" s="32" t="s">
        <v>169</v>
      </c>
      <c r="B29" s="48"/>
      <c r="C29" s="48"/>
      <c r="D29" s="48"/>
      <c r="E29" s="48"/>
      <c r="F29" s="48"/>
      <c r="G29" s="48"/>
      <c r="H29" s="48"/>
      <c r="I29" s="48"/>
      <c r="J29" s="48"/>
      <c r="K29" s="48"/>
      <c r="L29" s="48"/>
      <c r="M29" s="48"/>
      <c r="N29" s="48"/>
      <c r="O29" s="747">
        <f>O86</f>
        <v>0</v>
      </c>
    </row>
    <row r="30" spans="1:15" ht="8.25" customHeight="1" x14ac:dyDescent="0.2">
      <c r="A30" s="367"/>
      <c r="B30" s="48"/>
      <c r="C30" s="48"/>
      <c r="D30" s="48"/>
      <c r="E30" s="48"/>
      <c r="F30" s="48"/>
      <c r="G30" s="48"/>
      <c r="H30" s="48"/>
      <c r="I30" s="48"/>
      <c r="J30" s="48"/>
      <c r="K30" s="48"/>
      <c r="L30" s="48"/>
      <c r="M30" s="48"/>
      <c r="N30" s="48"/>
      <c r="O30" s="747"/>
    </row>
    <row r="31" spans="1:15" x14ac:dyDescent="0.2">
      <c r="A31" s="372" t="s">
        <v>157</v>
      </c>
      <c r="B31" s="21"/>
      <c r="C31" s="48"/>
      <c r="D31" s="48"/>
      <c r="E31" s="25"/>
      <c r="F31" s="48"/>
      <c r="G31" s="48"/>
      <c r="H31" s="48"/>
      <c r="I31" s="48"/>
      <c r="J31" s="48"/>
      <c r="K31" s="48"/>
      <c r="L31" s="48"/>
      <c r="M31" s="48"/>
      <c r="N31" s="48"/>
      <c r="O31" s="747">
        <f>O89</f>
        <v>0</v>
      </c>
    </row>
    <row r="32" spans="1:15" ht="7.5" customHeight="1" x14ac:dyDescent="0.2">
      <c r="A32" s="367"/>
      <c r="B32" s="48"/>
      <c r="C32" s="48"/>
      <c r="D32" s="48"/>
      <c r="E32" s="24"/>
      <c r="F32" s="48"/>
      <c r="G32" s="48"/>
      <c r="H32" s="48"/>
      <c r="I32" s="48"/>
      <c r="J32" s="48"/>
      <c r="K32" s="48"/>
      <c r="L32" s="48"/>
      <c r="M32" s="48"/>
      <c r="N32" s="48"/>
      <c r="O32" s="747"/>
    </row>
    <row r="33" spans="1:15" x14ac:dyDescent="0.2">
      <c r="A33" s="373" t="s">
        <v>131</v>
      </c>
      <c r="B33" s="21"/>
      <c r="C33" s="21"/>
      <c r="D33" s="21"/>
      <c r="E33" s="24"/>
      <c r="F33" s="48"/>
      <c r="G33" s="48"/>
      <c r="H33" s="48"/>
      <c r="I33" s="48"/>
      <c r="J33" s="48"/>
      <c r="K33" s="48"/>
      <c r="L33" s="48"/>
      <c r="M33" s="48"/>
      <c r="N33" s="48"/>
      <c r="O33" s="747">
        <f>O92</f>
        <v>0</v>
      </c>
    </row>
    <row r="34" spans="1:15" ht="7.5" customHeight="1" x14ac:dyDescent="0.2">
      <c r="A34" s="368"/>
      <c r="B34" s="369"/>
      <c r="C34" s="369"/>
      <c r="D34" s="369"/>
      <c r="E34" s="24"/>
      <c r="F34" s="48"/>
      <c r="G34" s="48"/>
      <c r="H34" s="48"/>
      <c r="I34" s="48"/>
      <c r="J34" s="48"/>
      <c r="K34" s="48"/>
      <c r="L34" s="48"/>
      <c r="M34" s="48"/>
      <c r="N34" s="48"/>
      <c r="O34" s="747"/>
    </row>
    <row r="35" spans="1:15" x14ac:dyDescent="0.2">
      <c r="A35" s="373" t="s">
        <v>161</v>
      </c>
      <c r="B35" s="21"/>
      <c r="C35" s="21"/>
      <c r="D35" s="21"/>
      <c r="E35" s="27">
        <f>IF('Input Data'!$H$44&gt;0,0.25,0)</f>
        <v>0</v>
      </c>
      <c r="F35" s="48"/>
      <c r="G35" s="48"/>
      <c r="H35" s="48"/>
      <c r="I35" s="48"/>
      <c r="J35" s="48"/>
      <c r="K35" s="48"/>
      <c r="L35" s="48"/>
      <c r="M35" s="48"/>
      <c r="N35" s="48"/>
      <c r="O35" s="747">
        <f>O95</f>
        <v>0</v>
      </c>
    </row>
    <row r="36" spans="1:15" ht="7.5" customHeight="1" x14ac:dyDescent="0.2">
      <c r="A36" s="28"/>
      <c r="B36" s="29"/>
      <c r="C36" s="29"/>
      <c r="D36" s="29"/>
      <c r="E36" s="29"/>
      <c r="F36" s="65"/>
      <c r="G36" s="65"/>
      <c r="H36" s="65"/>
      <c r="I36" s="65"/>
      <c r="J36" s="65"/>
      <c r="K36" s="65"/>
      <c r="L36" s="65"/>
      <c r="M36" s="65"/>
      <c r="N36" s="65"/>
      <c r="O36" s="748"/>
    </row>
    <row r="37" spans="1:15" ht="15.75" thickBot="1" x14ac:dyDescent="0.25">
      <c r="A37" s="44"/>
      <c r="B37" s="31"/>
      <c r="C37" s="45"/>
      <c r="D37" s="45"/>
      <c r="E37" s="45"/>
      <c r="F37" s="70"/>
      <c r="G37" s="70"/>
      <c r="H37" s="70"/>
      <c r="I37" s="70"/>
      <c r="J37" s="70"/>
      <c r="K37" s="70"/>
      <c r="L37" s="70"/>
      <c r="M37" s="344" t="s">
        <v>266</v>
      </c>
      <c r="N37" s="70"/>
      <c r="O37" s="749">
        <f>O98</f>
        <v>0</v>
      </c>
    </row>
    <row r="38" spans="1:15" ht="18.75" thickTop="1" x14ac:dyDescent="0.2">
      <c r="A38" s="106" t="s">
        <v>265</v>
      </c>
      <c r="B38" s="23"/>
      <c r="C38" s="23"/>
      <c r="D38" s="23"/>
      <c r="E38" s="23"/>
      <c r="F38" s="48"/>
      <c r="G38" s="48"/>
      <c r="H38" s="48"/>
      <c r="I38" s="48"/>
      <c r="J38" s="48"/>
      <c r="K38" s="48"/>
      <c r="L38" s="48"/>
      <c r="M38" s="48"/>
      <c r="N38" s="48"/>
      <c r="O38" s="747"/>
    </row>
    <row r="39" spans="1:15" x14ac:dyDescent="0.2">
      <c r="A39" s="32" t="s">
        <v>158</v>
      </c>
      <c r="B39" s="48"/>
      <c r="C39" s="48"/>
      <c r="D39" s="33"/>
      <c r="E39" s="33"/>
      <c r="F39" s="48"/>
      <c r="G39" s="48"/>
      <c r="H39" s="48"/>
      <c r="I39" s="48"/>
      <c r="J39" s="48"/>
      <c r="K39" s="48"/>
      <c r="L39" s="48"/>
      <c r="M39" s="48"/>
      <c r="N39" s="48"/>
      <c r="O39" s="747">
        <f>O100</f>
        <v>0</v>
      </c>
    </row>
    <row r="40" spans="1:15" ht="7.5" customHeight="1" x14ac:dyDescent="0.2">
      <c r="A40" s="32"/>
      <c r="B40" s="24"/>
      <c r="C40" s="34"/>
      <c r="D40" s="35"/>
      <c r="E40" s="35"/>
      <c r="F40" s="48"/>
      <c r="G40" s="48"/>
      <c r="H40" s="48"/>
      <c r="I40" s="48"/>
      <c r="J40" s="48"/>
      <c r="K40" s="48"/>
      <c r="L40" s="48"/>
      <c r="M40" s="48"/>
      <c r="N40" s="48"/>
      <c r="O40" s="747"/>
    </row>
    <row r="41" spans="1:15" x14ac:dyDescent="0.2">
      <c r="A41" s="372" t="s">
        <v>157</v>
      </c>
      <c r="B41" s="21"/>
      <c r="C41" s="48"/>
      <c r="D41" s="48"/>
      <c r="E41" s="33"/>
      <c r="F41" s="48"/>
      <c r="G41" s="48"/>
      <c r="H41" s="48"/>
      <c r="I41" s="48"/>
      <c r="J41" s="48"/>
      <c r="K41" s="48"/>
      <c r="L41" s="48"/>
      <c r="M41" s="48"/>
      <c r="N41" s="48"/>
      <c r="O41" s="747">
        <f>O103</f>
        <v>0</v>
      </c>
    </row>
    <row r="42" spans="1:15" ht="8.25" customHeight="1" x14ac:dyDescent="0.2">
      <c r="A42" s="397"/>
      <c r="B42" s="65"/>
      <c r="C42" s="65"/>
      <c r="D42" s="65"/>
      <c r="E42" s="345"/>
      <c r="F42" s="65"/>
      <c r="G42" s="65"/>
      <c r="H42" s="65"/>
      <c r="I42" s="65"/>
      <c r="J42" s="65"/>
      <c r="K42" s="65"/>
      <c r="L42" s="65"/>
      <c r="M42" s="65"/>
      <c r="N42" s="65"/>
      <c r="O42" s="748"/>
    </row>
    <row r="43" spans="1:15" ht="15.75" thickBot="1" x14ac:dyDescent="0.25">
      <c r="A43" s="361"/>
      <c r="B43" s="357"/>
      <c r="C43" s="357"/>
      <c r="D43" s="357"/>
      <c r="E43" s="357"/>
      <c r="F43" s="523"/>
      <c r="G43" s="523"/>
      <c r="H43" s="523"/>
      <c r="I43" s="523"/>
      <c r="J43" s="523"/>
      <c r="K43" s="523"/>
      <c r="L43" s="523"/>
      <c r="M43" s="399" t="s">
        <v>267</v>
      </c>
      <c r="N43" s="523"/>
      <c r="O43" s="750">
        <f>O105</f>
        <v>0</v>
      </c>
    </row>
    <row r="44" spans="1:15" ht="17.25" thickTop="1" thickBot="1" x14ac:dyDescent="0.25">
      <c r="A44" s="396"/>
      <c r="B44" s="284"/>
      <c r="C44" s="284"/>
      <c r="D44" s="284"/>
      <c r="E44" s="284"/>
      <c r="F44" s="437"/>
      <c r="G44" s="437"/>
      <c r="H44" s="437"/>
      <c r="I44" s="437"/>
      <c r="J44" s="437"/>
      <c r="K44" s="437"/>
      <c r="L44" s="70"/>
      <c r="M44" s="398" t="s">
        <v>18</v>
      </c>
      <c r="N44" s="437"/>
      <c r="O44" s="751">
        <f>O106</f>
        <v>0</v>
      </c>
    </row>
    <row r="45" spans="1:15" ht="19.5" thickTop="1" thickBot="1" x14ac:dyDescent="0.25">
      <c r="A45" s="395"/>
      <c r="B45" s="284"/>
      <c r="C45" s="284"/>
      <c r="D45" s="284"/>
      <c r="E45" s="284"/>
      <c r="F45" s="437"/>
      <c r="G45" s="437"/>
      <c r="H45" s="437"/>
      <c r="I45" s="437"/>
      <c r="J45" s="437"/>
      <c r="K45" s="437"/>
      <c r="L45" s="326" t="s">
        <v>191</v>
      </c>
      <c r="M45" s="528">
        <f>M107</f>
        <v>1</v>
      </c>
      <c r="N45" s="527" t="s">
        <v>192</v>
      </c>
      <c r="O45" s="751">
        <f>O107</f>
        <v>0</v>
      </c>
    </row>
    <row r="46" spans="1:15" ht="24.75" customHeight="1" thickTop="1" thickBot="1" x14ac:dyDescent="0.25">
      <c r="A46" s="395"/>
      <c r="B46" s="284"/>
      <c r="C46" s="284"/>
      <c r="D46" s="284"/>
      <c r="E46" s="284"/>
      <c r="F46" s="437"/>
      <c r="G46" s="437"/>
      <c r="H46" s="437"/>
      <c r="I46" s="437"/>
      <c r="J46" s="437"/>
      <c r="K46" s="437"/>
      <c r="L46" s="326"/>
      <c r="M46" s="987" t="s">
        <v>397</v>
      </c>
      <c r="N46" s="527"/>
      <c r="O46" s="937">
        <f>'Input Data'!F11*'Input Data'!H11</f>
        <v>0</v>
      </c>
    </row>
    <row r="47" spans="1:15" ht="18.75" thickTop="1" x14ac:dyDescent="0.2">
      <c r="A47" s="106" t="s">
        <v>155</v>
      </c>
      <c r="B47" s="23"/>
      <c r="C47" s="23"/>
      <c r="D47" s="23"/>
      <c r="E47" s="23"/>
      <c r="F47" s="23"/>
      <c r="G47" s="23"/>
      <c r="H47" s="107"/>
      <c r="I47" s="108"/>
      <c r="J47" s="79"/>
      <c r="K47" s="23"/>
      <c r="L47" s="85"/>
      <c r="M47" s="23"/>
      <c r="N47" s="85"/>
      <c r="O47" s="712"/>
    </row>
    <row r="48" spans="1:15" x14ac:dyDescent="0.2">
      <c r="A48" s="42" t="s">
        <v>195</v>
      </c>
      <c r="B48" s="41"/>
      <c r="C48" s="41"/>
      <c r="D48" s="41"/>
      <c r="E48" s="41"/>
      <c r="F48" s="41"/>
      <c r="G48" s="41"/>
      <c r="H48" s="78" t="s">
        <v>122</v>
      </c>
      <c r="I48" s="48"/>
      <c r="J48" s="79"/>
      <c r="K48" s="80" t="s">
        <v>5</v>
      </c>
      <c r="L48" s="23"/>
      <c r="M48" s="80" t="s">
        <v>120</v>
      </c>
      <c r="N48" s="81" t="s">
        <v>117</v>
      </c>
      <c r="O48" s="752">
        <f>IF('Input Data'!E10="B",'Time Based'!H21,0)</f>
        <v>0</v>
      </c>
    </row>
    <row r="49" spans="1:15" x14ac:dyDescent="0.2">
      <c r="A49" s="26" t="s">
        <v>178</v>
      </c>
      <c r="B49" s="288" t="s">
        <v>193</v>
      </c>
      <c r="C49" s="23"/>
      <c r="D49" s="23"/>
      <c r="E49" s="23"/>
      <c r="F49" s="23"/>
      <c r="G49" s="23"/>
      <c r="H49" s="85" t="s">
        <v>179</v>
      </c>
      <c r="I49" s="24"/>
      <c r="J49" s="79"/>
      <c r="K49" s="80" t="s">
        <v>5</v>
      </c>
      <c r="L49" s="23"/>
      <c r="M49" s="80" t="s">
        <v>120</v>
      </c>
      <c r="N49" s="81"/>
      <c r="O49" s="752">
        <f>IF('Input Data'!E10="B",'Travelling &amp; Subsistance'!I17,0)</f>
        <v>0</v>
      </c>
    </row>
    <row r="50" spans="1:15" ht="15.75" thickBot="1" x14ac:dyDescent="0.25">
      <c r="A50" s="26" t="s">
        <v>180</v>
      </c>
      <c r="B50" s="23"/>
      <c r="C50" s="23"/>
      <c r="D50" s="23"/>
      <c r="E50" s="23"/>
      <c r="F50" s="23"/>
      <c r="G50" s="23"/>
      <c r="H50" s="85" t="s">
        <v>181</v>
      </c>
      <c r="I50" s="48"/>
      <c r="J50" s="79"/>
      <c r="K50" s="121" t="s">
        <v>5</v>
      </c>
      <c r="L50" s="39"/>
      <c r="M50" s="121" t="s">
        <v>120</v>
      </c>
      <c r="N50" s="122" t="s">
        <v>117</v>
      </c>
      <c r="O50" s="753">
        <f>IF('Input Data'!E10="B",'Time Based'!H77,0)</f>
        <v>0</v>
      </c>
    </row>
    <row r="51" spans="1:15" ht="15.75" thickBot="1" x14ac:dyDescent="0.25">
      <c r="A51" s="44"/>
      <c r="B51" s="45"/>
      <c r="C51" s="45"/>
      <c r="D51" s="31"/>
      <c r="E51" s="31"/>
      <c r="F51" s="31"/>
      <c r="G51" s="31"/>
      <c r="H51" s="86"/>
      <c r="I51" s="87"/>
      <c r="J51" s="88"/>
      <c r="K51" s="87"/>
      <c r="L51" s="31"/>
      <c r="M51" s="31"/>
      <c r="N51" s="350" t="s">
        <v>25</v>
      </c>
      <c r="O51" s="722">
        <f>SUM(O48:O50)</f>
        <v>0</v>
      </c>
    </row>
    <row r="52" spans="1:15" ht="18.75" thickTop="1" x14ac:dyDescent="0.2">
      <c r="A52" s="106" t="s">
        <v>154</v>
      </c>
      <c r="B52" s="23"/>
      <c r="C52" s="23"/>
      <c r="D52" s="23"/>
      <c r="E52" s="23"/>
      <c r="F52" s="23"/>
      <c r="G52" s="23"/>
      <c r="H52" s="23"/>
      <c r="I52" s="23"/>
      <c r="J52" s="23"/>
      <c r="K52" s="23"/>
      <c r="L52" s="23"/>
      <c r="M52" s="90"/>
      <c r="N52" s="82"/>
      <c r="O52" s="752"/>
    </row>
    <row r="53" spans="1:15" x14ac:dyDescent="0.2">
      <c r="A53" s="26" t="s">
        <v>130</v>
      </c>
      <c r="B53" s="23"/>
      <c r="C53" s="23"/>
      <c r="D53" s="288" t="s">
        <v>193</v>
      </c>
      <c r="E53" s="23"/>
      <c r="F53" s="23"/>
      <c r="G53" s="23"/>
      <c r="H53" s="23"/>
      <c r="I53" s="23"/>
      <c r="J53" s="23"/>
      <c r="K53" s="85"/>
      <c r="L53" s="23"/>
      <c r="M53" s="24"/>
      <c r="N53" s="24"/>
      <c r="O53" s="747">
        <f>IF('Input Data'!E10="B",'Travelling &amp; Subsistance'!I60,0)</f>
        <v>0</v>
      </c>
    </row>
    <row r="54" spans="1:15" x14ac:dyDescent="0.2">
      <c r="A54" s="26" t="s">
        <v>96</v>
      </c>
      <c r="B54" s="23"/>
      <c r="C54" s="23"/>
      <c r="D54" s="23"/>
      <c r="E54" s="23"/>
      <c r="F54" s="23"/>
      <c r="G54" s="23"/>
      <c r="H54" s="23"/>
      <c r="I54" s="23"/>
      <c r="J54" s="23"/>
      <c r="K54" s="85"/>
      <c r="L54" s="23"/>
      <c r="M54" s="24"/>
      <c r="N54" s="24"/>
      <c r="O54" s="747">
        <f>IF('Input Data'!E10="B",'Typing, Duplicating, &amp; Printing'!I58,0)</f>
        <v>0</v>
      </c>
    </row>
    <row r="55" spans="1:15" ht="15.75" thickBot="1" x14ac:dyDescent="0.25">
      <c r="A55" s="26" t="s">
        <v>97</v>
      </c>
      <c r="B55" s="23"/>
      <c r="C55" s="23"/>
      <c r="D55" s="23"/>
      <c r="E55" s="23"/>
      <c r="F55" s="23"/>
      <c r="G55" s="23"/>
      <c r="H55" s="23"/>
      <c r="I55" s="23"/>
      <c r="J55" s="23"/>
      <c r="K55" s="85"/>
      <c r="L55" s="23"/>
      <c r="M55" s="24"/>
      <c r="N55" s="24"/>
      <c r="O55" s="718">
        <f>IF('Input Data'!E10="B",'Site staff &amp; Other'!H59,0)</f>
        <v>0</v>
      </c>
    </row>
    <row r="56" spans="1:15" ht="15.75" thickBot="1" x14ac:dyDescent="0.25">
      <c r="A56" s="44"/>
      <c r="B56" s="31"/>
      <c r="C56" s="31"/>
      <c r="D56" s="31"/>
      <c r="E56" s="31"/>
      <c r="F56" s="31"/>
      <c r="G56" s="31"/>
      <c r="H56" s="92"/>
      <c r="I56" s="45"/>
      <c r="J56" s="31"/>
      <c r="K56" s="92"/>
      <c r="L56" s="70"/>
      <c r="M56" s="45"/>
      <c r="N56" s="351" t="s">
        <v>268</v>
      </c>
      <c r="O56" s="725">
        <f>SUM(O53:O55)</f>
        <v>0</v>
      </c>
    </row>
    <row r="57" spans="1:15" ht="20.25" customHeight="1" thickTop="1" x14ac:dyDescent="0.2">
      <c r="A57" s="93"/>
      <c r="B57" s="94"/>
      <c r="C57" s="94"/>
      <c r="D57" s="23"/>
      <c r="E57" s="23"/>
      <c r="F57" s="23"/>
      <c r="G57" s="23"/>
      <c r="H57" s="23"/>
      <c r="I57" s="48"/>
      <c r="J57" s="352"/>
      <c r="K57" s="352"/>
      <c r="L57" s="352"/>
      <c r="M57" s="366" t="s">
        <v>269</v>
      </c>
      <c r="N57" s="352"/>
      <c r="O57" s="729">
        <f>O45-O46+O51+O56</f>
        <v>0</v>
      </c>
    </row>
    <row r="58" spans="1:15" x14ac:dyDescent="0.2">
      <c r="A58" s="26"/>
      <c r="B58" s="23"/>
      <c r="C58" s="23"/>
      <c r="D58" s="23"/>
      <c r="E58" s="23"/>
      <c r="F58" s="23"/>
      <c r="G58" s="24"/>
      <c r="H58" s="24"/>
      <c r="I58" s="95"/>
      <c r="J58" s="24"/>
      <c r="K58" s="24"/>
      <c r="L58" s="23"/>
      <c r="M58" s="80" t="s">
        <v>116</v>
      </c>
      <c r="N58" s="23"/>
      <c r="O58" s="754">
        <f>IF('Input Data'!E10="B",ROUND('Previous Payments'!K42,2),0)</f>
        <v>0</v>
      </c>
    </row>
    <row r="59" spans="1:15" ht="21" customHeight="1" thickBot="1" x14ac:dyDescent="0.25">
      <c r="A59" s="26"/>
      <c r="B59" s="23"/>
      <c r="C59" s="31"/>
      <c r="D59" s="23"/>
      <c r="E59" s="23"/>
      <c r="F59" s="23"/>
      <c r="G59" s="96"/>
      <c r="H59" s="36"/>
      <c r="I59" s="48"/>
      <c r="J59" s="329"/>
      <c r="K59" s="329"/>
      <c r="L59" s="329"/>
      <c r="M59" s="353" t="str">
        <f>IF($O$57&lt;$O$58,"OVERPAID BY (Excl Tax)",IF($O$56&gt;$O$57,"FEES NOW DUE EXCLUDING VAT &amp; NON TAXABLE AMOUNT",""))</f>
        <v/>
      </c>
      <c r="N59" s="329"/>
      <c r="O59" s="726">
        <f>O57-O58</f>
        <v>0</v>
      </c>
    </row>
    <row r="60" spans="1:15" ht="15.75" thickTop="1" x14ac:dyDescent="0.2">
      <c r="A60" s="93"/>
      <c r="B60" s="94"/>
      <c r="C60" s="23"/>
      <c r="D60" s="94" t="s">
        <v>0</v>
      </c>
      <c r="E60" s="94"/>
      <c r="F60" s="94"/>
      <c r="G60" s="97"/>
      <c r="H60" s="98">
        <v>0.14000000000000001</v>
      </c>
      <c r="I60" s="94" t="s">
        <v>19</v>
      </c>
      <c r="J60" s="24"/>
      <c r="K60" s="99">
        <f>IF('Input Data'!E18&lt;0,0,O59)</f>
        <v>0</v>
      </c>
      <c r="L60" s="94"/>
      <c r="M60" s="94"/>
      <c r="N60" s="94"/>
      <c r="O60" s="755">
        <f>IF('Input Data'!E18="none",0,H60*K60)</f>
        <v>0</v>
      </c>
    </row>
    <row r="61" spans="1:15" x14ac:dyDescent="0.2">
      <c r="A61" s="26"/>
      <c r="B61" s="23"/>
      <c r="C61" s="23"/>
      <c r="D61" s="96"/>
      <c r="E61" s="96"/>
      <c r="F61" s="96"/>
      <c r="G61" s="85"/>
      <c r="H61" s="100"/>
      <c r="I61" s="29"/>
      <c r="J61" s="101"/>
      <c r="K61" s="37"/>
      <c r="L61" s="102"/>
      <c r="M61" s="668" t="s">
        <v>132</v>
      </c>
      <c r="N61" s="103"/>
      <c r="O61" s="743">
        <f>IF('Input Data'!E10="B",'Non Taxable'!I20,0)</f>
        <v>0</v>
      </c>
    </row>
    <row r="62" spans="1:15" ht="24" customHeight="1" thickBot="1" x14ac:dyDescent="0.25">
      <c r="A62" s="104"/>
      <c r="B62" s="41"/>
      <c r="C62" s="41"/>
      <c r="D62" s="41"/>
      <c r="E62" s="41"/>
      <c r="F62" s="41"/>
      <c r="G62" s="41"/>
      <c r="H62" s="77"/>
      <c r="I62" s="48"/>
      <c r="J62" s="354"/>
      <c r="K62" s="354"/>
      <c r="L62" s="354"/>
      <c r="M62" s="353" t="str">
        <f>IF($O$57&lt;$O$58,"AMOUNT TO BE RECOVERED (Incl VAT)",IF($O$57&gt;$O$58,"FEES NOW DUE INCLUDING VAT &amp; NON TAXABLE AMOUNT",""))</f>
        <v/>
      </c>
      <c r="N62" s="354"/>
      <c r="O62" s="729">
        <f>O59+O60+O61</f>
        <v>0</v>
      </c>
    </row>
    <row r="63" spans="1:15" ht="11.25" customHeight="1" thickTop="1" x14ac:dyDescent="0.2">
      <c r="A63" s="602"/>
      <c r="B63" s="603"/>
      <c r="C63" s="604"/>
      <c r="D63" s="604"/>
      <c r="E63" s="605"/>
      <c r="F63" s="604"/>
      <c r="G63" s="604"/>
      <c r="H63" s="604"/>
      <c r="I63" s="606"/>
      <c r="J63" s="607"/>
      <c r="K63" s="607"/>
      <c r="L63" s="607"/>
      <c r="M63" s="608"/>
      <c r="N63" s="609"/>
      <c r="O63" s="610"/>
    </row>
    <row r="64" spans="1:15" ht="15.75" x14ac:dyDescent="0.2">
      <c r="A64" s="611" t="s">
        <v>353</v>
      </c>
      <c r="B64" s="612"/>
      <c r="C64" s="613"/>
      <c r="D64" s="613"/>
      <c r="E64" s="613"/>
      <c r="F64" s="613"/>
      <c r="G64" s="675" t="s">
        <v>375</v>
      </c>
      <c r="H64" s="613"/>
      <c r="I64" s="613"/>
      <c r="J64" s="614"/>
      <c r="K64" s="614"/>
      <c r="L64" s="614"/>
      <c r="M64" s="614"/>
      <c r="N64" s="614"/>
      <c r="O64" s="684"/>
    </row>
    <row r="65" spans="1:15" ht="9" customHeight="1" x14ac:dyDescent="0.2">
      <c r="A65" s="618"/>
      <c r="B65" s="612"/>
      <c r="C65" s="613"/>
      <c r="D65" s="613"/>
      <c r="E65" s="613"/>
      <c r="F65" s="613"/>
      <c r="G65" s="613"/>
      <c r="H65" s="613"/>
      <c r="I65" s="613"/>
      <c r="J65" s="614"/>
      <c r="K65" s="614"/>
      <c r="L65" s="614"/>
      <c r="M65" s="614"/>
      <c r="N65" s="614"/>
      <c r="O65" s="684"/>
    </row>
    <row r="66" spans="1:15" ht="15.75" x14ac:dyDescent="0.2">
      <c r="A66" s="619"/>
      <c r="B66" s="620" t="s">
        <v>271</v>
      </c>
      <c r="C66" s="621"/>
      <c r="D66" s="622"/>
      <c r="E66" s="645"/>
      <c r="F66" s="645"/>
      <c r="G66" s="645"/>
      <c r="H66" s="645"/>
      <c r="I66" s="624"/>
      <c r="J66" s="614"/>
      <c r="K66" s="624"/>
      <c r="L66" s="620" t="s">
        <v>272</v>
      </c>
      <c r="M66" s="625"/>
      <c r="N66" s="625"/>
      <c r="O66" s="685"/>
    </row>
    <row r="67" spans="1:15" ht="9" customHeight="1" thickBot="1" x14ac:dyDescent="0.25">
      <c r="A67" s="626"/>
      <c r="B67" s="627"/>
      <c r="C67" s="628"/>
      <c r="D67" s="628"/>
      <c r="E67" s="628" t="s">
        <v>273</v>
      </c>
      <c r="F67" s="628"/>
      <c r="G67" s="628"/>
      <c r="H67" s="628"/>
      <c r="I67" s="629"/>
      <c r="J67" s="630"/>
      <c r="K67" s="630"/>
      <c r="L67" s="630"/>
      <c r="M67" s="630"/>
      <c r="N67" s="630"/>
      <c r="O67" s="686"/>
    </row>
    <row r="68" spans="1:15" ht="15.75" thickTop="1" x14ac:dyDescent="0.2">
      <c r="A68" s="634" t="s">
        <v>274</v>
      </c>
      <c r="B68" s="635"/>
      <c r="C68" s="613"/>
      <c r="D68" s="623"/>
      <c r="E68" s="623"/>
      <c r="F68" s="613"/>
      <c r="G68" s="623"/>
      <c r="H68" s="623"/>
      <c r="I68" s="636"/>
      <c r="J68" s="637"/>
      <c r="K68" s="613"/>
      <c r="L68" s="637"/>
      <c r="M68" s="613"/>
      <c r="N68" s="637"/>
      <c r="O68" s="641"/>
    </row>
    <row r="69" spans="1:15" x14ac:dyDescent="0.2">
      <c r="A69" s="639" t="s">
        <v>275</v>
      </c>
      <c r="B69" s="612"/>
      <c r="C69" s="613"/>
      <c r="D69" s="623"/>
      <c r="E69" s="623"/>
      <c r="F69" s="613"/>
      <c r="G69" s="623"/>
      <c r="H69" s="623"/>
      <c r="I69" s="613"/>
      <c r="J69" s="637"/>
      <c r="K69" s="613"/>
      <c r="L69" s="637"/>
      <c r="M69" s="613"/>
      <c r="N69" s="637"/>
      <c r="O69" s="641"/>
    </row>
    <row r="70" spans="1:15" ht="9" customHeight="1" x14ac:dyDescent="0.2">
      <c r="A70" s="618"/>
      <c r="B70" s="612"/>
      <c r="C70" s="613"/>
      <c r="D70" s="623"/>
      <c r="E70" s="623"/>
      <c r="F70" s="613"/>
      <c r="G70" s="623"/>
      <c r="H70" s="623"/>
      <c r="I70" s="613"/>
      <c r="J70" s="615"/>
      <c r="K70" s="613"/>
      <c r="L70" s="642"/>
      <c r="M70" s="613"/>
      <c r="N70" s="643"/>
      <c r="O70" s="641"/>
    </row>
    <row r="71" spans="1:15" ht="15.75" x14ac:dyDescent="0.2">
      <c r="A71" s="619"/>
      <c r="B71" s="620" t="s">
        <v>276</v>
      </c>
      <c r="C71" s="621"/>
      <c r="D71" s="645"/>
      <c r="E71" s="645"/>
      <c r="F71" s="622"/>
      <c r="G71" s="645"/>
      <c r="H71" s="645"/>
      <c r="I71" s="625"/>
      <c r="J71" s="676"/>
      <c r="K71" s="623"/>
      <c r="L71" s="620" t="s">
        <v>277</v>
      </c>
      <c r="M71" s="625"/>
      <c r="N71" s="646"/>
      <c r="O71" s="681"/>
    </row>
    <row r="72" spans="1:15" ht="8.25" customHeight="1" x14ac:dyDescent="0.2">
      <c r="A72" s="648"/>
      <c r="B72" s="649"/>
      <c r="C72" s="650"/>
      <c r="D72" s="623"/>
      <c r="E72" s="623"/>
      <c r="F72" s="613"/>
      <c r="G72" s="623"/>
      <c r="H72" s="623"/>
      <c r="I72" s="624"/>
      <c r="J72" s="676"/>
      <c r="K72" s="620"/>
      <c r="L72" s="637"/>
      <c r="M72" s="624"/>
      <c r="N72" s="651"/>
      <c r="O72" s="647"/>
    </row>
    <row r="73" spans="1:15" x14ac:dyDescent="0.2">
      <c r="A73" s="677"/>
      <c r="B73" s="678" t="s">
        <v>272</v>
      </c>
      <c r="C73" s="622"/>
      <c r="D73" s="645"/>
      <c r="E73" s="645"/>
      <c r="F73" s="622"/>
      <c r="G73" s="645"/>
      <c r="H73" s="645"/>
      <c r="I73" s="622"/>
      <c r="J73" s="679"/>
      <c r="K73" s="678"/>
      <c r="L73" s="678" t="s">
        <v>272</v>
      </c>
      <c r="M73" s="625"/>
      <c r="N73" s="680"/>
      <c r="O73" s="681"/>
    </row>
    <row r="74" spans="1:15" x14ac:dyDescent="0.2">
      <c r="A74" s="682" t="s">
        <v>374</v>
      </c>
      <c r="B74" s="1678"/>
      <c r="C74" s="1679"/>
      <c r="D74" s="1679"/>
      <c r="E74" s="1679"/>
      <c r="F74" s="1679"/>
      <c r="G74" s="1679"/>
      <c r="H74" s="1679"/>
      <c r="I74" s="1679"/>
      <c r="J74" s="1679"/>
      <c r="K74" s="1679"/>
      <c r="L74" s="1679"/>
      <c r="M74" s="1679"/>
      <c r="N74" s="1679"/>
      <c r="O74" s="1680"/>
    </row>
    <row r="75" spans="1:15" ht="15.75" thickBot="1" x14ac:dyDescent="0.25">
      <c r="A75" s="683"/>
      <c r="B75" s="1681"/>
      <c r="C75" s="1681"/>
      <c r="D75" s="1681"/>
      <c r="E75" s="1681"/>
      <c r="F75" s="1681"/>
      <c r="G75" s="1681"/>
      <c r="H75" s="1681"/>
      <c r="I75" s="1681"/>
      <c r="J75" s="1681"/>
      <c r="K75" s="1681"/>
      <c r="L75" s="1681"/>
      <c r="M75" s="1681"/>
      <c r="N75" s="1681"/>
      <c r="O75" s="1682"/>
    </row>
    <row r="76" spans="1:15" ht="16.5" thickTop="1" x14ac:dyDescent="0.2">
      <c r="A76" s="503" t="s">
        <v>274</v>
      </c>
      <c r="B76" s="504"/>
      <c r="C76" s="501"/>
      <c r="D76" s="436"/>
      <c r="E76" s="436"/>
      <c r="F76" s="501"/>
      <c r="G76" s="436"/>
      <c r="H76" s="436"/>
      <c r="I76" s="501"/>
      <c r="J76" s="436"/>
      <c r="K76" s="504"/>
      <c r="L76" s="436"/>
      <c r="M76" s="501"/>
      <c r="N76" s="505"/>
      <c r="O76" s="506"/>
    </row>
    <row r="77" spans="1:15" ht="15.75" x14ac:dyDescent="0.2">
      <c r="A77" s="507" t="s">
        <v>278</v>
      </c>
      <c r="B77" s="508" t="s">
        <v>279</v>
      </c>
      <c r="C77" s="502"/>
      <c r="D77" s="65"/>
      <c r="E77" s="65"/>
      <c r="F77" s="502"/>
      <c r="G77" s="65"/>
      <c r="H77" s="65"/>
      <c r="I77" s="502"/>
      <c r="J77" s="65"/>
      <c r="K77" s="524"/>
      <c r="L77" s="65"/>
      <c r="M77" s="502"/>
      <c r="N77" s="509"/>
      <c r="O77" s="510"/>
    </row>
    <row r="78" spans="1:15" ht="38.25" x14ac:dyDescent="0.2">
      <c r="A78" s="511" t="s">
        <v>280</v>
      </c>
      <c r="B78" s="512" t="s">
        <v>281</v>
      </c>
      <c r="C78" s="1562" t="s">
        <v>282</v>
      </c>
      <c r="D78" s="1563"/>
      <c r="E78" s="1560" t="s">
        <v>283</v>
      </c>
      <c r="F78" s="1564"/>
      <c r="G78" s="1564"/>
      <c r="H78" s="514" t="s">
        <v>284</v>
      </c>
      <c r="I78" s="1560" t="s">
        <v>285</v>
      </c>
      <c r="J78" s="1565"/>
      <c r="K78" s="513" t="s">
        <v>286</v>
      </c>
      <c r="L78" s="1560" t="s">
        <v>287</v>
      </c>
      <c r="M78" s="1564"/>
      <c r="N78" s="1560" t="s">
        <v>288</v>
      </c>
      <c r="O78" s="1561"/>
    </row>
    <row r="79" spans="1:15" x14ac:dyDescent="0.2">
      <c r="A79" s="515" t="s">
        <v>289</v>
      </c>
      <c r="B79" s="691">
        <f>'Previous Payments'!M42-C79-E79-H79-I79-L79</f>
        <v>0</v>
      </c>
      <c r="C79" s="1551">
        <f>'Time Based'!H78</f>
        <v>0</v>
      </c>
      <c r="D79" s="1552"/>
      <c r="E79" s="1553">
        <f>'Travelling &amp; Subsistance'!I61</f>
        <v>0</v>
      </c>
      <c r="F79" s="1554"/>
      <c r="G79" s="1554"/>
      <c r="H79" s="693">
        <f>'Typing, Duplicating, &amp; Printing'!I59</f>
        <v>0</v>
      </c>
      <c r="I79" s="1549">
        <f>'Site staff &amp; Other'!H60</f>
        <v>0</v>
      </c>
      <c r="J79" s="1555"/>
      <c r="K79" s="692">
        <f>'Previous Payments'!I42</f>
        <v>0</v>
      </c>
      <c r="L79" s="1549">
        <f>'Non Taxable'!I19</f>
        <v>0</v>
      </c>
      <c r="M79" s="1555"/>
      <c r="N79" s="1549">
        <f>SUM(B79:M79)</f>
        <v>0</v>
      </c>
      <c r="O79" s="1550"/>
    </row>
    <row r="80" spans="1:15" x14ac:dyDescent="0.2">
      <c r="A80" s="515" t="s">
        <v>290</v>
      </c>
      <c r="B80" s="691">
        <f>O45-O46-B79</f>
        <v>0</v>
      </c>
      <c r="C80" s="1551">
        <f>O51-C79</f>
        <v>0</v>
      </c>
      <c r="D80" s="1556"/>
      <c r="E80" s="1557">
        <f>O53-E79</f>
        <v>0</v>
      </c>
      <c r="F80" s="1558"/>
      <c r="G80" s="1559"/>
      <c r="H80" s="694">
        <f>O54-H79</f>
        <v>0</v>
      </c>
      <c r="I80" s="1551">
        <f>O55-I79</f>
        <v>0</v>
      </c>
      <c r="J80" s="1556"/>
      <c r="K80" s="692">
        <f>O60</f>
        <v>0</v>
      </c>
      <c r="L80" s="1551">
        <f>O61</f>
        <v>0</v>
      </c>
      <c r="M80" s="1556"/>
      <c r="N80" s="1549">
        <f>SUM(B80:M80)</f>
        <v>0</v>
      </c>
      <c r="O80" s="1550"/>
    </row>
    <row r="81" spans="1:15" x14ac:dyDescent="0.2">
      <c r="A81" s="515" t="s">
        <v>291</v>
      </c>
      <c r="B81" s="691">
        <f>B79+B80</f>
        <v>0</v>
      </c>
      <c r="C81" s="1551">
        <f>C79+C80</f>
        <v>0</v>
      </c>
      <c r="D81" s="1552"/>
      <c r="E81" s="1553">
        <f>E79+E80</f>
        <v>0</v>
      </c>
      <c r="F81" s="1554"/>
      <c r="G81" s="1554"/>
      <c r="H81" s="693">
        <f>H79+H80</f>
        <v>0</v>
      </c>
      <c r="I81" s="1549">
        <f>I79+I80</f>
        <v>0</v>
      </c>
      <c r="J81" s="1555"/>
      <c r="K81" s="692">
        <f>K79+K80</f>
        <v>0</v>
      </c>
      <c r="L81" s="1549">
        <f>L79+L80</f>
        <v>0</v>
      </c>
      <c r="M81" s="1555"/>
      <c r="N81" s="1549">
        <f>SUM(B81:M81)</f>
        <v>0</v>
      </c>
      <c r="O81" s="1550"/>
    </row>
    <row r="82" spans="1:15" ht="15.75" thickBot="1" x14ac:dyDescent="0.25">
      <c r="A82" s="516" t="s">
        <v>278</v>
      </c>
      <c r="B82" s="695"/>
      <c r="C82" s="1543"/>
      <c r="D82" s="1544"/>
      <c r="E82" s="1545"/>
      <c r="F82" s="1546"/>
      <c r="G82" s="1546"/>
      <c r="H82" s="696"/>
      <c r="I82" s="1547"/>
      <c r="J82" s="1548"/>
      <c r="K82" s="697"/>
      <c r="L82" s="1545"/>
      <c r="M82" s="1546"/>
      <c r="N82" s="1535">
        <f>SUM(B82:M82)</f>
        <v>0</v>
      </c>
      <c r="O82" s="1536"/>
    </row>
    <row r="83" spans="1:15" ht="19.5" thickTop="1" thickBot="1" x14ac:dyDescent="0.25">
      <c r="A83" s="1637" t="s">
        <v>328</v>
      </c>
      <c r="B83" s="1638"/>
      <c r="C83" s="660"/>
      <c r="D83" s="661"/>
      <c r="E83" s="660"/>
      <c r="F83" s="661"/>
      <c r="G83" s="661"/>
      <c r="H83" s="660"/>
      <c r="I83" s="660"/>
      <c r="J83" s="662"/>
      <c r="K83" s="660"/>
      <c r="L83" s="660"/>
      <c r="M83" s="661"/>
      <c r="N83" s="663"/>
      <c r="O83" s="664"/>
    </row>
    <row r="84" spans="1:15" ht="19.5" thickTop="1" thickBot="1" x14ac:dyDescent="0.25">
      <c r="A84" s="517" t="s">
        <v>293</v>
      </c>
      <c r="B84" s="70"/>
      <c r="C84" s="70"/>
      <c r="D84" s="70"/>
      <c r="E84" s="70"/>
      <c r="F84" s="70"/>
      <c r="G84" s="70"/>
      <c r="H84" s="70"/>
      <c r="I84" s="70"/>
      <c r="J84" s="70"/>
      <c r="K84" s="70"/>
      <c r="L84" s="70"/>
      <c r="M84" s="70"/>
      <c r="N84" s="70"/>
      <c r="O84" s="518"/>
    </row>
    <row r="85" spans="1:15" ht="18.75" thickTop="1" x14ac:dyDescent="0.2">
      <c r="A85" s="105" t="s">
        <v>264</v>
      </c>
      <c r="B85" s="61"/>
      <c r="C85" s="61"/>
      <c r="D85" s="61"/>
      <c r="E85" s="61"/>
      <c r="F85" s="61"/>
      <c r="G85" s="61"/>
      <c r="H85" s="61"/>
      <c r="I85" s="61"/>
      <c r="J85" s="61"/>
      <c r="K85" s="61"/>
      <c r="L85" s="61"/>
      <c r="M85" s="61"/>
      <c r="N85" s="61"/>
      <c r="O85" s="348"/>
    </row>
    <row r="86" spans="1:15" x14ac:dyDescent="0.2">
      <c r="A86" s="1529" t="s">
        <v>297</v>
      </c>
      <c r="B86" s="1505"/>
      <c r="C86" s="1505"/>
      <c r="D86" s="1505"/>
      <c r="E86" s="1505"/>
      <c r="F86" s="24"/>
      <c r="G86" s="48"/>
      <c r="H86" s="33"/>
      <c r="I86" s="934">
        <f>IF('Input Data'!$F$32=1,0.05,IF('Input Data'!$F$32=2,Scales!$L$5,IF('Input Data'!$F$32=3,Scales!$L$6,IF('Input Data'!$F$32&gt;3,0.5))))</f>
        <v>0.05</v>
      </c>
      <c r="J86" s="56" t="s">
        <v>2</v>
      </c>
      <c r="K86" s="730">
        <f>IF('Input Data'!E10="B",'Input Data'!H41,0)</f>
        <v>0</v>
      </c>
      <c r="L86" s="731" t="s">
        <v>21</v>
      </c>
      <c r="M86" s="732">
        <f>IF('Input Data'!E10="B",$O$25,0)</f>
        <v>0</v>
      </c>
      <c r="N86" s="56" t="s">
        <v>235</v>
      </c>
      <c r="O86" s="710">
        <f>IF('Input Data'!$D$34="y",0,IF($K$87=0,0,(I86*K86/K87*M86)))</f>
        <v>0</v>
      </c>
    </row>
    <row r="87" spans="1:15" x14ac:dyDescent="0.2">
      <c r="A87" s="1530"/>
      <c r="B87" s="1505"/>
      <c r="C87" s="1505"/>
      <c r="D87" s="1505"/>
      <c r="E87" s="1505"/>
      <c r="F87" s="24"/>
      <c r="G87" s="349"/>
      <c r="H87" s="35"/>
      <c r="I87" s="25"/>
      <c r="J87" s="53"/>
      <c r="K87" s="732">
        <f>IF('Input Data'!$E$10="B",'Input Data'!$H$45,0)</f>
        <v>0</v>
      </c>
      <c r="L87" s="731"/>
      <c r="M87" s="732"/>
      <c r="N87" s="59"/>
      <c r="O87" s="710"/>
    </row>
    <row r="88" spans="1:15" x14ac:dyDescent="0.2">
      <c r="A88" s="22"/>
      <c r="B88" s="23"/>
      <c r="C88" s="24"/>
      <c r="D88" s="24"/>
      <c r="E88" s="24"/>
      <c r="F88" s="24"/>
      <c r="G88" s="27"/>
      <c r="H88" s="36"/>
      <c r="I88" s="62"/>
      <c r="J88" s="63"/>
      <c r="K88" s="733"/>
      <c r="L88" s="734"/>
      <c r="M88" s="733"/>
      <c r="N88" s="63"/>
      <c r="O88" s="712"/>
    </row>
    <row r="89" spans="1:15" x14ac:dyDescent="0.2">
      <c r="A89" s="1531" t="s">
        <v>157</v>
      </c>
      <c r="B89" s="1532"/>
      <c r="C89" s="1505"/>
      <c r="D89" s="1505"/>
      <c r="E89" s="25"/>
      <c r="F89" s="47"/>
      <c r="G89" s="27">
        <f>IF('Input Data'!$H$42&gt;0,1.25,0)</f>
        <v>0</v>
      </c>
      <c r="H89" s="33" t="s">
        <v>1</v>
      </c>
      <c r="I89" s="934">
        <f>IF('Input Data'!$F$32=1,0.05,IF('Input Data'!$F$32=2,Scales!$L$5,IF('Input Data'!$F$32=3,Scales!$L$6,IF('Input Data'!$F$32&gt;3,0.5))))</f>
        <v>0.05</v>
      </c>
      <c r="J89" s="56" t="s">
        <v>2</v>
      </c>
      <c r="K89" s="730">
        <f>IF('Input Data'!E10="B",'Input Data'!H42,0)</f>
        <v>0</v>
      </c>
      <c r="L89" s="731" t="s">
        <v>21</v>
      </c>
      <c r="M89" s="732">
        <f>IF('Input Data'!E10="B",$O$25,0)</f>
        <v>0</v>
      </c>
      <c r="N89" s="56" t="s">
        <v>235</v>
      </c>
      <c r="O89" s="710">
        <f>IF('Input Data'!$D$34="y",0,IF($K$90=0,0,(G89*I89*K89/K90*M89)))</f>
        <v>0</v>
      </c>
    </row>
    <row r="90" spans="1:15" x14ac:dyDescent="0.2">
      <c r="A90" s="1537"/>
      <c r="B90" s="1538"/>
      <c r="C90" s="1538"/>
      <c r="D90" s="1538"/>
      <c r="E90" s="24"/>
      <c r="F90" s="24"/>
      <c r="G90" s="27"/>
      <c r="H90" s="36"/>
      <c r="I90" s="62"/>
      <c r="J90" s="63"/>
      <c r="K90" s="732">
        <f>IF('Input Data'!E10="B",'Input Data'!$H$45,0)</f>
        <v>0</v>
      </c>
      <c r="L90" s="734"/>
      <c r="M90" s="733"/>
      <c r="N90" s="63"/>
      <c r="O90" s="712"/>
    </row>
    <row r="91" spans="1:15" x14ac:dyDescent="0.2">
      <c r="A91" s="5"/>
      <c r="B91" s="6"/>
      <c r="C91" s="6"/>
      <c r="D91" s="6"/>
      <c r="E91" s="24"/>
      <c r="F91" s="24"/>
      <c r="G91" s="27"/>
      <c r="H91" s="36"/>
      <c r="I91" s="25"/>
      <c r="J91" s="56"/>
      <c r="K91" s="735"/>
      <c r="L91" s="734"/>
      <c r="M91" s="735"/>
      <c r="N91" s="63"/>
      <c r="O91" s="712"/>
    </row>
    <row r="92" spans="1:15" x14ac:dyDescent="0.2">
      <c r="A92" s="1539" t="s">
        <v>131</v>
      </c>
      <c r="B92" s="1540"/>
      <c r="C92" s="1540"/>
      <c r="D92" s="1540"/>
      <c r="E92" s="24"/>
      <c r="F92" s="24"/>
      <c r="G92" s="27">
        <f>IF('Input Data'!$H$43&gt;0,0.25,0)</f>
        <v>0</v>
      </c>
      <c r="H92" s="36"/>
      <c r="I92" s="934">
        <f>IF('Input Data'!$F$32=1,0.05,IF('Input Data'!$F$32=2,Scales!$L$5,IF('Input Data'!$F$32=3,Scales!$L$6,IF('Input Data'!$F$32&gt;3,0.5))))</f>
        <v>0.05</v>
      </c>
      <c r="J92" s="56" t="s">
        <v>2</v>
      </c>
      <c r="K92" s="730">
        <f>IF('Input Data'!E10="B",'Input Data'!H43,0)</f>
        <v>0</v>
      </c>
      <c r="L92" s="734" t="s">
        <v>21</v>
      </c>
      <c r="M92" s="732">
        <f>IF('Input Data'!E10="B",$O$25,0)</f>
        <v>0</v>
      </c>
      <c r="N92" s="56" t="s">
        <v>235</v>
      </c>
      <c r="O92" s="710">
        <f>IF('Input Data'!$D$34="y",0,IF($K$93=0,0,(G92*I92*K92/K93*M92)))</f>
        <v>0</v>
      </c>
    </row>
    <row r="93" spans="1:15" x14ac:dyDescent="0.2">
      <c r="A93" s="1541"/>
      <c r="B93" s="1542"/>
      <c r="C93" s="1542"/>
      <c r="D93" s="1542"/>
      <c r="E93" s="24"/>
      <c r="F93" s="24"/>
      <c r="G93" s="27"/>
      <c r="H93" s="36"/>
      <c r="I93" s="25"/>
      <c r="J93" s="56"/>
      <c r="K93" s="732">
        <f>IF('Input Data'!E10="B",'Input Data'!$H$45,0)</f>
        <v>0</v>
      </c>
      <c r="L93" s="734"/>
      <c r="M93" s="735"/>
      <c r="N93" s="63"/>
      <c r="O93" s="712"/>
    </row>
    <row r="94" spans="1:15" x14ac:dyDescent="0.2">
      <c r="A94" s="26"/>
      <c r="B94" s="23"/>
      <c r="C94" s="24"/>
      <c r="D94" s="24"/>
      <c r="E94" s="24"/>
      <c r="F94" s="24"/>
      <c r="G94" s="27"/>
      <c r="H94" s="36"/>
      <c r="I94" s="25"/>
      <c r="J94" s="56"/>
      <c r="K94" s="735"/>
      <c r="L94" s="734"/>
      <c r="M94" s="735"/>
      <c r="N94" s="63"/>
      <c r="O94" s="712"/>
    </row>
    <row r="95" spans="1:15" x14ac:dyDescent="0.2">
      <c r="A95" s="1539" t="s">
        <v>161</v>
      </c>
      <c r="B95" s="1540"/>
      <c r="C95" s="1540"/>
      <c r="D95" s="1540"/>
      <c r="E95" s="27">
        <f>IF('Input Data'!$H$44&gt;0,0.25,0)</f>
        <v>0</v>
      </c>
      <c r="F95" s="33" t="s">
        <v>1</v>
      </c>
      <c r="G95" s="27">
        <f>IF('Input Data'!$H$44&gt;0,1.25,0)</f>
        <v>0</v>
      </c>
      <c r="H95" s="33" t="s">
        <v>1</v>
      </c>
      <c r="I95" s="934">
        <f>IF('Input Data'!$F$32=1,0.05,IF('Input Data'!$F$32=2,Scales!$L$5,IF('Input Data'!$F$32=3,Scales!$L$6,IF('Input Data'!$F$32&gt;3,0.5))))</f>
        <v>0.05</v>
      </c>
      <c r="J95" s="56" t="s">
        <v>2</v>
      </c>
      <c r="K95" s="730">
        <f>IF('Input Data'!E10="B",'Input Data'!H44,0)</f>
        <v>0</v>
      </c>
      <c r="L95" s="731" t="s">
        <v>1</v>
      </c>
      <c r="M95" s="732">
        <f>IF('Input Data'!E10="B",$O$25,)</f>
        <v>0</v>
      </c>
      <c r="N95" s="56" t="s">
        <v>235</v>
      </c>
      <c r="O95" s="710">
        <f>IF('Input Data'!$D$34="y",0,IF($K$101=0,0,(E95*G95*I95*K95/K96*M95)))</f>
        <v>0</v>
      </c>
    </row>
    <row r="96" spans="1:15" x14ac:dyDescent="0.2">
      <c r="A96" s="1541"/>
      <c r="B96" s="1542"/>
      <c r="C96" s="1542"/>
      <c r="D96" s="1542"/>
      <c r="E96" s="21"/>
      <c r="F96" s="21"/>
      <c r="G96" s="27"/>
      <c r="H96" s="36"/>
      <c r="I96" s="25"/>
      <c r="J96" s="63"/>
      <c r="K96" s="732">
        <f>IF('Input Data'!E10="B",'Input Data'!$H$45,0)</f>
        <v>0</v>
      </c>
      <c r="L96" s="734"/>
      <c r="M96" s="733"/>
      <c r="N96" s="63"/>
      <c r="O96" s="712"/>
    </row>
    <row r="97" spans="1:15" x14ac:dyDescent="0.2">
      <c r="A97" s="28"/>
      <c r="B97" s="29"/>
      <c r="C97" s="29"/>
      <c r="D97" s="29"/>
      <c r="E97" s="29"/>
      <c r="F97" s="29"/>
      <c r="G97" s="29"/>
      <c r="H97" s="29"/>
      <c r="I97" s="64"/>
      <c r="J97" s="64"/>
      <c r="K97" s="65"/>
      <c r="L97" s="65"/>
      <c r="M97" s="65"/>
      <c r="N97" s="65"/>
      <c r="O97" s="713"/>
    </row>
    <row r="98" spans="1:15" ht="15.75" thickBot="1" x14ac:dyDescent="0.25">
      <c r="A98" s="355"/>
      <c r="B98" s="356"/>
      <c r="C98" s="357"/>
      <c r="D98" s="357"/>
      <c r="E98" s="357"/>
      <c r="F98" s="357"/>
      <c r="G98" s="357"/>
      <c r="H98" s="357"/>
      <c r="I98" s="358"/>
      <c r="J98" s="359"/>
      <c r="K98" s="358"/>
      <c r="L98" s="360"/>
      <c r="M98" s="344" t="s">
        <v>266</v>
      </c>
      <c r="N98" s="360"/>
      <c r="O98" s="756">
        <f>SUM(O86:O97)</f>
        <v>0</v>
      </c>
    </row>
    <row r="99" spans="1:15" ht="18.75" thickTop="1" x14ac:dyDescent="0.2">
      <c r="A99" s="106" t="s">
        <v>265</v>
      </c>
      <c r="B99" s="23"/>
      <c r="C99" s="23"/>
      <c r="D99" s="23"/>
      <c r="E99" s="23"/>
      <c r="F99" s="23"/>
      <c r="G99" s="23"/>
      <c r="H99" s="23"/>
      <c r="I99" s="23"/>
      <c r="J99" s="23"/>
      <c r="K99" s="23"/>
      <c r="L99" s="23"/>
      <c r="M99" s="71"/>
      <c r="N99" s="23"/>
      <c r="O99" s="712"/>
    </row>
    <row r="100" spans="1:15" x14ac:dyDescent="0.2">
      <c r="A100" s="1529" t="s">
        <v>296</v>
      </c>
      <c r="B100" s="1505"/>
      <c r="C100" s="1505"/>
      <c r="D100" s="33"/>
      <c r="E100" s="33"/>
      <c r="F100" s="33"/>
      <c r="G100" s="24"/>
      <c r="H100" s="24"/>
      <c r="I100" s="25">
        <f>IF('Input Data'!$F$32&lt;4,0,IF('Input Data'!$F$32=4,0.4,IF('Input Data'!$F$32=5,0.5)))</f>
        <v>0</v>
      </c>
      <c r="J100" s="52" t="s">
        <v>2</v>
      </c>
      <c r="K100" s="736">
        <f>IF('Input Data'!$E$10="B",IF('Input Data'!$F$32&gt;3,'Input Data'!$H$50,0),0)</f>
        <v>0</v>
      </c>
      <c r="L100" s="731" t="s">
        <v>21</v>
      </c>
      <c r="M100" s="737">
        <f>IF('Input Data'!$E$10="B",IF('Input Data'!$F$32&gt;3,$O$25,0),0)</f>
        <v>0</v>
      </c>
      <c r="N100" s="56" t="s">
        <v>235</v>
      </c>
      <c r="O100" s="710">
        <f>IF('Input Data'!E10="B",IF('Input Data'!H50&gt;0,(I100*K100/K101*M100),0),0)</f>
        <v>0</v>
      </c>
    </row>
    <row r="101" spans="1:15" x14ac:dyDescent="0.2">
      <c r="A101" s="1530"/>
      <c r="B101" s="1505"/>
      <c r="C101" s="1505"/>
      <c r="D101" s="35"/>
      <c r="E101" s="35"/>
      <c r="F101" s="35"/>
      <c r="G101" s="24"/>
      <c r="H101" s="24"/>
      <c r="I101" s="25"/>
      <c r="J101" s="34"/>
      <c r="K101" s="732">
        <f>IF('Input Data'!$E$10="B",IF('Input Data'!$F$32&lt;4,0,'Input Data'!$H$45),0)</f>
        <v>0</v>
      </c>
      <c r="L101" s="731"/>
      <c r="M101" s="732"/>
      <c r="N101" s="53"/>
      <c r="O101" s="710"/>
    </row>
    <row r="102" spans="1:15" x14ac:dyDescent="0.2">
      <c r="A102" s="32"/>
      <c r="B102" s="24"/>
      <c r="C102" s="34"/>
      <c r="D102" s="35"/>
      <c r="E102" s="35"/>
      <c r="F102" s="35"/>
      <c r="G102" s="24"/>
      <c r="H102" s="24"/>
      <c r="I102" s="25"/>
      <c r="J102" s="34"/>
      <c r="K102" s="732"/>
      <c r="L102" s="731"/>
      <c r="M102" s="732"/>
      <c r="N102" s="53"/>
      <c r="O102" s="710"/>
    </row>
    <row r="103" spans="1:15" x14ac:dyDescent="0.2">
      <c r="A103" s="1531" t="s">
        <v>157</v>
      </c>
      <c r="B103" s="1532"/>
      <c r="C103" s="1505"/>
      <c r="D103" s="1538"/>
      <c r="E103" s="33"/>
      <c r="F103" s="33"/>
      <c r="G103" s="27">
        <f>IF('Input Data'!$H$51&gt;0,1.25,0)</f>
        <v>0</v>
      </c>
      <c r="H103" s="24" t="s">
        <v>21</v>
      </c>
      <c r="I103" s="25">
        <f>IF('Input Data'!$F$32&lt;4,0,IF('Input Data'!$F$32=4,0.4,IF('Input Data'!$F$32=5,0.5)))</f>
        <v>0</v>
      </c>
      <c r="J103" s="52" t="s">
        <v>2</v>
      </c>
      <c r="K103" s="736">
        <f>IF('Input Data'!$E$10="B",IF('Input Data'!$F$32&gt;3,'Input Data'!$H$51,0),0)</f>
        <v>0</v>
      </c>
      <c r="L103" s="731" t="s">
        <v>21</v>
      </c>
      <c r="M103" s="732">
        <f>IF('Input Data'!$E$10="B",IF('Input Data'!$F$32&gt;3,$O$25,0),0)</f>
        <v>0</v>
      </c>
      <c r="N103" s="56" t="s">
        <v>235</v>
      </c>
      <c r="O103" s="710">
        <f>IF('Input Data'!$E$10="B",IF('Input Data'!$H$51&gt;0,(G103*I103*K103/K104*M103),0),0)</f>
        <v>0</v>
      </c>
    </row>
    <row r="104" spans="1:15" x14ac:dyDescent="0.2">
      <c r="A104" s="1533"/>
      <c r="B104" s="1534"/>
      <c r="C104" s="1534"/>
      <c r="D104" s="1666"/>
      <c r="E104" s="345"/>
      <c r="F104" s="345"/>
      <c r="G104" s="37"/>
      <c r="H104" s="37"/>
      <c r="I104" s="346"/>
      <c r="J104" s="29"/>
      <c r="K104" s="730">
        <f>IF('Input Data'!$E$10="B",IF('Input Data'!$F$32&lt;4,0,'Input Data'!$H$45),0)</f>
        <v>0</v>
      </c>
      <c r="L104" s="738"/>
      <c r="M104" s="739"/>
      <c r="N104" s="64"/>
      <c r="O104" s="717"/>
    </row>
    <row r="105" spans="1:15" ht="15.75" thickBot="1" x14ac:dyDescent="0.25">
      <c r="A105" s="361"/>
      <c r="B105" s="357"/>
      <c r="C105" s="357"/>
      <c r="D105" s="357"/>
      <c r="E105" s="357"/>
      <c r="F105" s="357"/>
      <c r="G105" s="357"/>
      <c r="H105" s="357"/>
      <c r="I105" s="358"/>
      <c r="J105" s="357"/>
      <c r="K105" s="362"/>
      <c r="L105" s="363"/>
      <c r="M105" s="327" t="s">
        <v>267</v>
      </c>
      <c r="N105" s="17"/>
      <c r="O105" s="757">
        <f>SUM(O100:O104)</f>
        <v>0</v>
      </c>
    </row>
    <row r="106" spans="1:15" ht="17.25" thickTop="1" thickBot="1" x14ac:dyDescent="0.25">
      <c r="A106" s="112"/>
      <c r="B106" s="110"/>
      <c r="C106" s="110"/>
      <c r="D106" s="110"/>
      <c r="E106" s="110"/>
      <c r="F106" s="110"/>
      <c r="G106" s="110"/>
      <c r="H106" s="110"/>
      <c r="I106" s="113"/>
      <c r="J106" s="110"/>
      <c r="K106" s="110"/>
      <c r="L106" s="110"/>
      <c r="M106" s="365" t="s">
        <v>18</v>
      </c>
      <c r="N106" s="48"/>
      <c r="O106" s="741">
        <f>O98+O105</f>
        <v>0</v>
      </c>
    </row>
    <row r="107" spans="1:15" ht="22.5" customHeight="1" thickTop="1" thickBot="1" x14ac:dyDescent="0.25">
      <c r="A107" s="395"/>
      <c r="B107" s="284"/>
      <c r="C107" s="284"/>
      <c r="D107" s="284"/>
      <c r="E107" s="284"/>
      <c r="F107" s="284"/>
      <c r="G107" s="285"/>
      <c r="H107" s="284"/>
      <c r="I107" s="437"/>
      <c r="J107" s="284"/>
      <c r="K107" s="284"/>
      <c r="L107" s="326" t="s">
        <v>191</v>
      </c>
      <c r="M107" s="364">
        <f>'Input Data'!D27</f>
        <v>1</v>
      </c>
      <c r="N107" s="286" t="s">
        <v>192</v>
      </c>
      <c r="O107" s="721">
        <f>M107*O106</f>
        <v>0</v>
      </c>
    </row>
    <row r="108" spans="1:15" ht="15.75" thickTop="1" x14ac:dyDescent="0.2"/>
  </sheetData>
  <sheetProtection password="CD4C" sheet="1" objects="1" scenarios="1" formatCells="0" formatColumns="0" formatRows="0"/>
  <mergeCells count="79">
    <mergeCell ref="B74:O75"/>
    <mergeCell ref="B8:G8"/>
    <mergeCell ref="B21:H21"/>
    <mergeCell ref="I9:M9"/>
    <mergeCell ref="L20:O20"/>
    <mergeCell ref="C17:G17"/>
    <mergeCell ref="C16:G16"/>
    <mergeCell ref="I18:J18"/>
    <mergeCell ref="M17:N17"/>
    <mergeCell ref="J4:K4"/>
    <mergeCell ref="A19:B19"/>
    <mergeCell ref="C19:G19"/>
    <mergeCell ref="A16:B16"/>
    <mergeCell ref="A17:B17"/>
    <mergeCell ref="A18:B18"/>
    <mergeCell ref="H7:I7"/>
    <mergeCell ref="H8:I8"/>
    <mergeCell ref="B15:M15"/>
    <mergeCell ref="B11:C11"/>
    <mergeCell ref="J8:M8"/>
    <mergeCell ref="B10:G10"/>
    <mergeCell ref="L10:M10"/>
    <mergeCell ref="B7:G7"/>
    <mergeCell ref="M18:N18"/>
    <mergeCell ref="M4:N4"/>
    <mergeCell ref="A100:C101"/>
    <mergeCell ref="A103:D104"/>
    <mergeCell ref="A86:E87"/>
    <mergeCell ref="A89:D90"/>
    <mergeCell ref="A92:D93"/>
    <mergeCell ref="A95:D96"/>
    <mergeCell ref="N5:O5"/>
    <mergeCell ref="I17:J17"/>
    <mergeCell ref="A22:G22"/>
    <mergeCell ref="J22:N22"/>
    <mergeCell ref="I19:J19"/>
    <mergeCell ref="J21:N21"/>
    <mergeCell ref="C18:G18"/>
    <mergeCell ref="I20:J20"/>
    <mergeCell ref="A20:B20"/>
    <mergeCell ref="C20:G20"/>
    <mergeCell ref="M19:N19"/>
    <mergeCell ref="I10:J10"/>
    <mergeCell ref="L11:O11"/>
    <mergeCell ref="N13:O13"/>
    <mergeCell ref="B14:M14"/>
    <mergeCell ref="E11:G11"/>
    <mergeCell ref="N78:O78"/>
    <mergeCell ref="C79:D79"/>
    <mergeCell ref="E79:G79"/>
    <mergeCell ref="I79:J79"/>
    <mergeCell ref="L79:M79"/>
    <mergeCell ref="N79:O79"/>
    <mergeCell ref="C78:D78"/>
    <mergeCell ref="E78:G78"/>
    <mergeCell ref="I78:J78"/>
    <mergeCell ref="L78:M78"/>
    <mergeCell ref="N7:O7"/>
    <mergeCell ref="B13:L13"/>
    <mergeCell ref="B6:M6"/>
    <mergeCell ref="B9:G9"/>
    <mergeCell ref="J7:K7"/>
    <mergeCell ref="I11:J11"/>
    <mergeCell ref="C80:D80"/>
    <mergeCell ref="E80:G80"/>
    <mergeCell ref="I80:J80"/>
    <mergeCell ref="L80:M80"/>
    <mergeCell ref="N80:O80"/>
    <mergeCell ref="A83:B83"/>
    <mergeCell ref="I81:J81"/>
    <mergeCell ref="N82:O82"/>
    <mergeCell ref="C82:D82"/>
    <mergeCell ref="E82:G82"/>
    <mergeCell ref="I82:J82"/>
    <mergeCell ref="L82:M82"/>
    <mergeCell ref="L81:M81"/>
    <mergeCell ref="N81:O81"/>
    <mergeCell ref="C81:D81"/>
    <mergeCell ref="E81:G81"/>
  </mergeCells>
  <phoneticPr fontId="34" type="noConversion"/>
  <conditionalFormatting sqref="N82:N83 K82:L83 H82:I83 E82:E83 C82:C83 B82">
    <cfRule type="expression" dxfId="0" priority="1" stopIfTrue="1">
      <formula>B82&lt;B81</formula>
    </cfRule>
  </conditionalFormatting>
  <pageMargins left="0.75" right="0.75" top="1" bottom="1" header="0.5" footer="0.5"/>
  <pageSetup paperSize="9" scale="52" orientation="portrait" horizontalDpi="300" verticalDpi="300" r:id="rId1"/>
  <headerFooter alignWithMargins="0"/>
  <rowBreaks count="1" manualBreakCount="1">
    <brk id="8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75" workbookViewId="0">
      <selection activeCell="F22" sqref="F22"/>
    </sheetView>
  </sheetViews>
  <sheetFormatPr defaultRowHeight="15" x14ac:dyDescent="0.2"/>
  <cols>
    <col min="1" max="1" width="3.5546875" customWidth="1"/>
    <col min="2" max="2" width="15" customWidth="1"/>
    <col min="3" max="3" width="14.21875" customWidth="1"/>
    <col min="4" max="4" width="11.21875" customWidth="1"/>
    <col min="5" max="5" width="10.6640625" customWidth="1"/>
    <col min="6" max="6" width="2.5546875" customWidth="1"/>
    <col min="8" max="8" width="31.33203125" customWidth="1"/>
    <col min="10" max="10" width="2.6640625" customWidth="1"/>
    <col min="11" max="11" width="7.88671875" customWidth="1"/>
  </cols>
  <sheetData>
    <row r="1" spans="2:12" ht="15.75" x14ac:dyDescent="0.25">
      <c r="B1" s="2" t="s">
        <v>239</v>
      </c>
      <c r="C1" s="325"/>
      <c r="D1" s="325"/>
      <c r="E1" s="325"/>
      <c r="F1" s="325"/>
    </row>
    <row r="2" spans="2:12" ht="16.5" thickBot="1" x14ac:dyDescent="0.3">
      <c r="B2" s="324" t="s">
        <v>358</v>
      </c>
      <c r="C2" s="1" t="s">
        <v>133</v>
      </c>
      <c r="D2" s="325"/>
      <c r="E2" s="325"/>
      <c r="F2" s="325"/>
      <c r="G2" s="898" t="s">
        <v>382</v>
      </c>
      <c r="H2" s="899"/>
      <c r="I2" s="899"/>
      <c r="J2" s="899"/>
      <c r="K2" s="899"/>
      <c r="L2" s="899"/>
    </row>
    <row r="3" spans="2:12" ht="25.5" x14ac:dyDescent="0.2">
      <c r="B3" s="568">
        <v>0</v>
      </c>
      <c r="C3" s="569">
        <f>B4</f>
        <v>490000</v>
      </c>
      <c r="D3" s="570">
        <v>0</v>
      </c>
      <c r="E3" s="571">
        <v>0.125</v>
      </c>
      <c r="F3" s="325"/>
      <c r="G3" s="900" t="s">
        <v>383</v>
      </c>
      <c r="H3" s="901" t="s">
        <v>384</v>
      </c>
      <c r="I3" s="902" t="s">
        <v>385</v>
      </c>
      <c r="J3" s="903"/>
      <c r="K3" s="904" t="s">
        <v>386</v>
      </c>
      <c r="L3" s="905" t="s">
        <v>387</v>
      </c>
    </row>
    <row r="4" spans="2:12" x14ac:dyDescent="0.2">
      <c r="B4" s="572">
        <v>490000</v>
      </c>
      <c r="C4" s="573">
        <f t="shared" ref="C4:C9" si="0">B5</f>
        <v>1225000</v>
      </c>
      <c r="D4" s="573">
        <v>61250</v>
      </c>
      <c r="E4" s="574">
        <v>0.125</v>
      </c>
      <c r="F4" s="325"/>
      <c r="G4" s="906" t="s">
        <v>388</v>
      </c>
      <c r="H4" s="907" t="s">
        <v>389</v>
      </c>
      <c r="I4" s="908">
        <v>0.05</v>
      </c>
      <c r="J4" s="909" t="s">
        <v>21</v>
      </c>
      <c r="K4" s="910">
        <v>1</v>
      </c>
      <c r="L4" s="911">
        <v>0.05</v>
      </c>
    </row>
    <row r="5" spans="2:12" x14ac:dyDescent="0.2">
      <c r="B5" s="575">
        <v>1225000</v>
      </c>
      <c r="C5" s="573">
        <f t="shared" si="0"/>
        <v>6000000</v>
      </c>
      <c r="D5" s="576">
        <v>153125</v>
      </c>
      <c r="E5" s="574">
        <v>0.1</v>
      </c>
      <c r="F5" s="325"/>
      <c r="G5" s="906" t="s">
        <v>390</v>
      </c>
      <c r="H5" s="907" t="s">
        <v>391</v>
      </c>
      <c r="I5" s="908">
        <f>IF('Input Data'!$F$32&lt;2,0,15%)</f>
        <v>0</v>
      </c>
      <c r="J5" s="909" t="s">
        <v>21</v>
      </c>
      <c r="K5" s="910">
        <f>IF('Input Data'!$F$32=2,'Input Data'!$D$33,1)</f>
        <v>1</v>
      </c>
      <c r="L5" s="911">
        <f>I5*K5+L4</f>
        <v>0.05</v>
      </c>
    </row>
    <row r="6" spans="2:12" ht="15.75" thickBot="1" x14ac:dyDescent="0.25">
      <c r="B6" s="575">
        <v>6000000</v>
      </c>
      <c r="C6" s="573">
        <f t="shared" si="0"/>
        <v>12250000</v>
      </c>
      <c r="D6" s="576">
        <v>630625</v>
      </c>
      <c r="E6" s="574">
        <v>0.08</v>
      </c>
      <c r="F6" s="325"/>
      <c r="G6" s="912" t="s">
        <v>392</v>
      </c>
      <c r="H6" s="913" t="s">
        <v>393</v>
      </c>
      <c r="I6" s="914">
        <f>IF('Input Data'!$F$32&lt;3,0,30%)</f>
        <v>0</v>
      </c>
      <c r="J6" s="915" t="s">
        <v>21</v>
      </c>
      <c r="K6" s="916">
        <f>IF('Input Data'!$F$32=3,'Input Data'!$D$33,1)</f>
        <v>1</v>
      </c>
      <c r="L6" s="917">
        <f>I6*K6+L5</f>
        <v>0.05</v>
      </c>
    </row>
    <row r="7" spans="2:12" x14ac:dyDescent="0.2">
      <c r="B7" s="575">
        <v>12250000</v>
      </c>
      <c r="C7" s="573">
        <f t="shared" si="0"/>
        <v>30500000</v>
      </c>
      <c r="D7" s="576">
        <v>1130625</v>
      </c>
      <c r="E7" s="574">
        <v>7.0000000000000007E-2</v>
      </c>
      <c r="F7" s="325"/>
      <c r="G7" s="918"/>
      <c r="H7" s="919"/>
      <c r="I7" s="920"/>
      <c r="J7" s="918"/>
      <c r="K7" s="921"/>
      <c r="L7" s="922"/>
    </row>
    <row r="8" spans="2:12" x14ac:dyDescent="0.2">
      <c r="B8" s="575">
        <v>30500000</v>
      </c>
      <c r="C8" s="573">
        <f t="shared" si="0"/>
        <v>61250000</v>
      </c>
      <c r="D8" s="576">
        <v>2408125</v>
      </c>
      <c r="E8" s="574">
        <v>0.06</v>
      </c>
      <c r="F8" s="325"/>
      <c r="H8" s="923" t="s">
        <v>389</v>
      </c>
      <c r="I8" s="924">
        <v>5</v>
      </c>
    </row>
    <row r="9" spans="2:12" x14ac:dyDescent="0.2">
      <c r="B9" s="575">
        <v>61250000</v>
      </c>
      <c r="C9" s="573">
        <f t="shared" si="0"/>
        <v>367500000</v>
      </c>
      <c r="D9" s="576">
        <v>4253125</v>
      </c>
      <c r="E9" s="574">
        <v>5.5E-2</v>
      </c>
      <c r="F9" s="325"/>
      <c r="H9" s="923" t="s">
        <v>391</v>
      </c>
      <c r="I9" s="924">
        <v>15</v>
      </c>
    </row>
    <row r="10" spans="2:12" ht="15.75" customHeight="1" thickBot="1" x14ac:dyDescent="0.25">
      <c r="B10" s="577">
        <v>367500000</v>
      </c>
      <c r="C10" s="578">
        <v>1000000000</v>
      </c>
      <c r="D10" s="579">
        <v>21096875</v>
      </c>
      <c r="E10" s="580">
        <v>5.5E-2</v>
      </c>
      <c r="F10" s="325"/>
      <c r="H10" s="923" t="s">
        <v>393</v>
      </c>
      <c r="I10" s="924">
        <v>30</v>
      </c>
    </row>
    <row r="11" spans="2:12" ht="16.5" customHeight="1" x14ac:dyDescent="0.2">
      <c r="B11" s="325"/>
      <c r="C11" s="325"/>
      <c r="D11" s="325"/>
      <c r="E11" s="325"/>
      <c r="F11" s="325"/>
      <c r="H11" s="923" t="s">
        <v>394</v>
      </c>
      <c r="I11" s="924">
        <v>40</v>
      </c>
    </row>
    <row r="12" spans="2:12" ht="16.5" thickBot="1" x14ac:dyDescent="0.3">
      <c r="B12" s="324" t="s">
        <v>359</v>
      </c>
      <c r="C12" s="1" t="s">
        <v>134</v>
      </c>
      <c r="D12" s="322"/>
      <c r="E12" s="322"/>
      <c r="F12" s="325"/>
      <c r="H12" s="925" t="s">
        <v>395</v>
      </c>
      <c r="I12" s="924">
        <v>10</v>
      </c>
    </row>
    <row r="13" spans="2:12" x14ac:dyDescent="0.2">
      <c r="B13" s="568">
        <v>0</v>
      </c>
      <c r="C13" s="569">
        <f>B14</f>
        <v>490000</v>
      </c>
      <c r="D13" s="581">
        <v>0</v>
      </c>
      <c r="E13" s="571">
        <v>0.15</v>
      </c>
      <c r="F13" s="325"/>
    </row>
    <row r="14" spans="2:12" x14ac:dyDescent="0.2">
      <c r="B14" s="572">
        <v>490000</v>
      </c>
      <c r="C14" s="573">
        <f t="shared" ref="C14:C19" si="1">B15</f>
        <v>1225000</v>
      </c>
      <c r="D14" s="582">
        <v>73500</v>
      </c>
      <c r="E14" s="574">
        <v>0.15</v>
      </c>
      <c r="F14" s="325"/>
    </row>
    <row r="15" spans="2:12" x14ac:dyDescent="0.2">
      <c r="B15" s="575">
        <v>1225000</v>
      </c>
      <c r="C15" s="573">
        <f t="shared" si="1"/>
        <v>6000000</v>
      </c>
      <c r="D15" s="582">
        <v>183750</v>
      </c>
      <c r="E15" s="574">
        <v>0.125</v>
      </c>
      <c r="F15" s="325"/>
    </row>
    <row r="16" spans="2:12" x14ac:dyDescent="0.2">
      <c r="B16" s="575">
        <v>6000000</v>
      </c>
      <c r="C16" s="573">
        <f t="shared" si="1"/>
        <v>12250000</v>
      </c>
      <c r="D16" s="582">
        <v>780625</v>
      </c>
      <c r="E16" s="574">
        <v>0.105</v>
      </c>
      <c r="F16" s="325"/>
    </row>
    <row r="17" spans="2:6" x14ac:dyDescent="0.2">
      <c r="B17" s="575">
        <v>12250000</v>
      </c>
      <c r="C17" s="573">
        <f t="shared" si="1"/>
        <v>30500000</v>
      </c>
      <c r="D17" s="582">
        <v>1436875</v>
      </c>
      <c r="E17" s="574">
        <v>9.5000000000000001E-2</v>
      </c>
      <c r="F17" s="325"/>
    </row>
    <row r="18" spans="2:6" x14ac:dyDescent="0.2">
      <c r="B18" s="575">
        <v>30500000</v>
      </c>
      <c r="C18" s="573">
        <f t="shared" si="1"/>
        <v>61250000</v>
      </c>
      <c r="D18" s="582">
        <v>3170625</v>
      </c>
      <c r="E18" s="574">
        <v>0.09</v>
      </c>
      <c r="F18" s="325"/>
    </row>
    <row r="19" spans="2:6" x14ac:dyDescent="0.2">
      <c r="B19" s="575">
        <v>61250000</v>
      </c>
      <c r="C19" s="573">
        <f t="shared" si="1"/>
        <v>367500000</v>
      </c>
      <c r="D19" s="582">
        <v>5938125</v>
      </c>
      <c r="E19" s="574">
        <v>8.5000000000000006E-2</v>
      </c>
      <c r="F19" s="325"/>
    </row>
    <row r="20" spans="2:6" ht="15.75" thickBot="1" x14ac:dyDescent="0.25">
      <c r="B20" s="577">
        <v>367500000</v>
      </c>
      <c r="C20" s="578">
        <v>1000000000</v>
      </c>
      <c r="D20" s="583">
        <v>31969375</v>
      </c>
      <c r="E20" s="580">
        <v>8.5000000000000006E-2</v>
      </c>
      <c r="F20" s="325"/>
    </row>
  </sheetData>
  <sheetProtection password="CD4C" sheet="1" objects="1" scenarios="1"/>
  <phoneticPr fontId="3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5546875" customWidth="1"/>
    <col min="13" max="13" width="11.109375" customWidth="1"/>
  </cols>
  <sheetData>
    <row r="1" spans="1:13" ht="18.75" thickTop="1" x14ac:dyDescent="0.2">
      <c r="A1" s="1350" t="s">
        <v>28</v>
      </c>
      <c r="B1" s="277"/>
      <c r="C1" s="207"/>
      <c r="D1" s="208" t="s">
        <v>186</v>
      </c>
      <c r="E1" s="207"/>
      <c r="F1" s="207"/>
      <c r="G1" s="207"/>
      <c r="H1" s="207"/>
      <c r="I1" s="207"/>
      <c r="J1" s="207"/>
      <c r="K1" s="207"/>
      <c r="L1" s="207"/>
      <c r="M1" s="209"/>
    </row>
    <row r="2" spans="1:13" x14ac:dyDescent="0.2">
      <c r="A2" s="1689" t="s">
        <v>174</v>
      </c>
      <c r="B2" s="1690"/>
      <c r="C2" s="1691"/>
      <c r="D2" s="1346">
        <f>'Input Data'!$D$29</f>
        <v>0</v>
      </c>
      <c r="E2" s="210" t="s">
        <v>244</v>
      </c>
      <c r="F2" s="1345">
        <f>'Input Data'!$D$7</f>
        <v>0</v>
      </c>
      <c r="G2" s="48"/>
      <c r="H2" s="1692" t="s">
        <v>115</v>
      </c>
      <c r="I2" s="1692"/>
      <c r="J2" s="1693"/>
      <c r="K2" s="211" t="str">
        <f>IF('Input Data'!D18="none","N","Y")</f>
        <v>Y</v>
      </c>
      <c r="L2" s="48"/>
      <c r="M2" s="49"/>
    </row>
    <row r="3" spans="1:13" ht="15.75" thickBot="1" x14ac:dyDescent="0.25">
      <c r="A3" s="212"/>
      <c r="B3" s="213"/>
      <c r="C3" s="48"/>
      <c r="D3" s="48"/>
      <c r="E3" s="48"/>
      <c r="F3" s="48"/>
      <c r="G3" s="48"/>
      <c r="H3" s="213"/>
      <c r="I3" s="213"/>
      <c r="J3" s="214"/>
      <c r="K3" s="48"/>
      <c r="L3" s="48"/>
      <c r="M3" s="215"/>
    </row>
    <row r="4" spans="1:13" ht="65.25" thickTop="1" thickBot="1" x14ac:dyDescent="0.25">
      <c r="A4" s="216" t="s">
        <v>170</v>
      </c>
      <c r="B4" s="278" t="s">
        <v>7</v>
      </c>
      <c r="C4" s="665" t="s">
        <v>366</v>
      </c>
      <c r="D4" s="665" t="s">
        <v>367</v>
      </c>
      <c r="E4" s="217" t="s">
        <v>368</v>
      </c>
      <c r="F4" s="666" t="s">
        <v>369</v>
      </c>
      <c r="G4" s="24"/>
      <c r="H4" s="216" t="s">
        <v>170</v>
      </c>
      <c r="I4" s="278" t="s">
        <v>7</v>
      </c>
      <c r="J4" s="665" t="s">
        <v>366</v>
      </c>
      <c r="K4" s="665" t="s">
        <v>367</v>
      </c>
      <c r="L4" s="217" t="s">
        <v>368</v>
      </c>
      <c r="M4" s="666" t="s">
        <v>369</v>
      </c>
    </row>
    <row r="5" spans="1:13" ht="27" thickTop="1" thickBot="1" x14ac:dyDescent="0.25">
      <c r="A5" s="218" t="s">
        <v>171</v>
      </c>
      <c r="B5" s="281"/>
      <c r="C5" s="758">
        <v>0</v>
      </c>
      <c r="D5" s="759">
        <f>IF($K$2="Y",((C5-E5)/1.14),C5)</f>
        <v>0</v>
      </c>
      <c r="E5" s="758">
        <v>0</v>
      </c>
      <c r="F5" s="760">
        <f>SUM(D5:E5)</f>
        <v>0</v>
      </c>
      <c r="G5" s="48"/>
      <c r="H5" s="219" t="s">
        <v>172</v>
      </c>
      <c r="I5" s="280"/>
      <c r="J5" s="763">
        <f>C42</f>
        <v>0</v>
      </c>
      <c r="K5" s="764">
        <f>D42</f>
        <v>0</v>
      </c>
      <c r="L5" s="763">
        <f>E42</f>
        <v>0</v>
      </c>
      <c r="M5" s="765">
        <f>SUM(K5:L5)</f>
        <v>0</v>
      </c>
    </row>
    <row r="6" spans="1:13" x14ac:dyDescent="0.2">
      <c r="A6" s="220">
        <f t="shared" ref="A6:A41" si="0">A5+1</f>
        <v>2</v>
      </c>
      <c r="B6" s="282"/>
      <c r="C6" s="758">
        <v>0</v>
      </c>
      <c r="D6" s="759">
        <f t="shared" ref="D6:D41" si="1">IF($K$2="Y",((C6-E6)/1.14),C6)</f>
        <v>0</v>
      </c>
      <c r="E6" s="758">
        <v>0</v>
      </c>
      <c r="F6" s="760">
        <f t="shared" ref="F6:F41" si="2">SUM(D6:E6)</f>
        <v>0</v>
      </c>
      <c r="G6" s="48"/>
      <c r="H6" s="221" t="s">
        <v>173</v>
      </c>
      <c r="I6" s="281"/>
      <c r="J6" s="766">
        <v>0</v>
      </c>
      <c r="K6" s="759">
        <f t="shared" ref="K6:K41" si="3">IF($K$2="Y",((J6-L6)/1.14),J6)</f>
        <v>0</v>
      </c>
      <c r="L6" s="766">
        <v>0</v>
      </c>
      <c r="M6" s="767">
        <f t="shared" ref="M6:M41" si="4">SUM(K6:L6)</f>
        <v>0</v>
      </c>
    </row>
    <row r="7" spans="1:13" x14ac:dyDescent="0.2">
      <c r="A7" s="220">
        <f t="shared" si="0"/>
        <v>3</v>
      </c>
      <c r="B7" s="282"/>
      <c r="C7" s="758">
        <v>0</v>
      </c>
      <c r="D7" s="759">
        <f t="shared" si="1"/>
        <v>0</v>
      </c>
      <c r="E7" s="758">
        <v>0</v>
      </c>
      <c r="F7" s="760">
        <f t="shared" si="2"/>
        <v>0</v>
      </c>
      <c r="G7" s="48"/>
      <c r="H7" s="220">
        <f t="shared" ref="H7:H41" si="5">H6+1</f>
        <v>39</v>
      </c>
      <c r="I7" s="282"/>
      <c r="J7" s="758">
        <v>0</v>
      </c>
      <c r="K7" s="759">
        <f t="shared" si="3"/>
        <v>0</v>
      </c>
      <c r="L7" s="758">
        <v>0</v>
      </c>
      <c r="M7" s="760">
        <f t="shared" si="4"/>
        <v>0</v>
      </c>
    </row>
    <row r="8" spans="1:13" x14ac:dyDescent="0.2">
      <c r="A8" s="220">
        <f t="shared" si="0"/>
        <v>4</v>
      </c>
      <c r="B8" s="282"/>
      <c r="C8" s="758">
        <v>0</v>
      </c>
      <c r="D8" s="759">
        <f t="shared" si="1"/>
        <v>0</v>
      </c>
      <c r="E8" s="758">
        <v>0</v>
      </c>
      <c r="F8" s="760">
        <f t="shared" si="2"/>
        <v>0</v>
      </c>
      <c r="G8" s="48"/>
      <c r="H8" s="220">
        <f t="shared" si="5"/>
        <v>40</v>
      </c>
      <c r="I8" s="282"/>
      <c r="J8" s="758">
        <v>0</v>
      </c>
      <c r="K8" s="759">
        <f t="shared" si="3"/>
        <v>0</v>
      </c>
      <c r="L8" s="758">
        <v>0</v>
      </c>
      <c r="M8" s="760">
        <f t="shared" si="4"/>
        <v>0</v>
      </c>
    </row>
    <row r="9" spans="1:13" x14ac:dyDescent="0.2">
      <c r="A9" s="220">
        <f t="shared" si="0"/>
        <v>5</v>
      </c>
      <c r="B9" s="282"/>
      <c r="C9" s="758">
        <v>0</v>
      </c>
      <c r="D9" s="759">
        <f t="shared" si="1"/>
        <v>0</v>
      </c>
      <c r="E9" s="758">
        <v>0</v>
      </c>
      <c r="F9" s="760">
        <f t="shared" si="2"/>
        <v>0</v>
      </c>
      <c r="G9" s="48"/>
      <c r="H9" s="220">
        <f t="shared" si="5"/>
        <v>41</v>
      </c>
      <c r="I9" s="282"/>
      <c r="J9" s="758">
        <v>0</v>
      </c>
      <c r="K9" s="759">
        <f t="shared" si="3"/>
        <v>0</v>
      </c>
      <c r="L9" s="758">
        <v>0</v>
      </c>
      <c r="M9" s="760">
        <f t="shared" si="4"/>
        <v>0</v>
      </c>
    </row>
    <row r="10" spans="1:13" x14ac:dyDescent="0.2">
      <c r="A10" s="220">
        <f t="shared" si="0"/>
        <v>6</v>
      </c>
      <c r="B10" s="282"/>
      <c r="C10" s="758">
        <v>0</v>
      </c>
      <c r="D10" s="759">
        <f t="shared" si="1"/>
        <v>0</v>
      </c>
      <c r="E10" s="758">
        <v>0</v>
      </c>
      <c r="F10" s="760">
        <f t="shared" si="2"/>
        <v>0</v>
      </c>
      <c r="G10" s="48"/>
      <c r="H10" s="220">
        <f t="shared" si="5"/>
        <v>42</v>
      </c>
      <c r="I10" s="282"/>
      <c r="J10" s="758">
        <v>0</v>
      </c>
      <c r="K10" s="759">
        <f t="shared" si="3"/>
        <v>0</v>
      </c>
      <c r="L10" s="758">
        <v>0</v>
      </c>
      <c r="M10" s="760">
        <f t="shared" si="4"/>
        <v>0</v>
      </c>
    </row>
    <row r="11" spans="1:13" x14ac:dyDescent="0.2">
      <c r="A11" s="220">
        <f t="shared" si="0"/>
        <v>7</v>
      </c>
      <c r="B11" s="282"/>
      <c r="C11" s="758">
        <v>0</v>
      </c>
      <c r="D11" s="759">
        <f t="shared" si="1"/>
        <v>0</v>
      </c>
      <c r="E11" s="758">
        <v>0</v>
      </c>
      <c r="F11" s="760">
        <f t="shared" si="2"/>
        <v>0</v>
      </c>
      <c r="G11" s="48"/>
      <c r="H11" s="220">
        <f t="shared" si="5"/>
        <v>43</v>
      </c>
      <c r="I11" s="282"/>
      <c r="J11" s="758">
        <v>0</v>
      </c>
      <c r="K11" s="759">
        <f t="shared" si="3"/>
        <v>0</v>
      </c>
      <c r="L11" s="758">
        <v>0</v>
      </c>
      <c r="M11" s="760">
        <f t="shared" si="4"/>
        <v>0</v>
      </c>
    </row>
    <row r="12" spans="1:13" x14ac:dyDescent="0.2">
      <c r="A12" s="220">
        <f t="shared" si="0"/>
        <v>8</v>
      </c>
      <c r="B12" s="282"/>
      <c r="C12" s="758">
        <v>0</v>
      </c>
      <c r="D12" s="759">
        <f t="shared" si="1"/>
        <v>0</v>
      </c>
      <c r="E12" s="758">
        <v>0</v>
      </c>
      <c r="F12" s="760">
        <f t="shared" si="2"/>
        <v>0</v>
      </c>
      <c r="G12" s="48"/>
      <c r="H12" s="220">
        <f t="shared" si="5"/>
        <v>44</v>
      </c>
      <c r="I12" s="282"/>
      <c r="J12" s="758">
        <v>0</v>
      </c>
      <c r="K12" s="759">
        <f t="shared" si="3"/>
        <v>0</v>
      </c>
      <c r="L12" s="758">
        <v>0</v>
      </c>
      <c r="M12" s="760">
        <f t="shared" si="4"/>
        <v>0</v>
      </c>
    </row>
    <row r="13" spans="1:13" x14ac:dyDescent="0.2">
      <c r="A13" s="220">
        <f t="shared" si="0"/>
        <v>9</v>
      </c>
      <c r="B13" s="282"/>
      <c r="C13" s="758">
        <v>0</v>
      </c>
      <c r="D13" s="759">
        <f t="shared" si="1"/>
        <v>0</v>
      </c>
      <c r="E13" s="758">
        <v>0</v>
      </c>
      <c r="F13" s="760">
        <f t="shared" si="2"/>
        <v>0</v>
      </c>
      <c r="G13" s="48"/>
      <c r="H13" s="220">
        <f t="shared" si="5"/>
        <v>45</v>
      </c>
      <c r="I13" s="282"/>
      <c r="J13" s="758">
        <v>0</v>
      </c>
      <c r="K13" s="759">
        <f t="shared" si="3"/>
        <v>0</v>
      </c>
      <c r="L13" s="758">
        <v>0</v>
      </c>
      <c r="M13" s="760">
        <f t="shared" si="4"/>
        <v>0</v>
      </c>
    </row>
    <row r="14" spans="1:13" x14ac:dyDescent="0.2">
      <c r="A14" s="220">
        <f t="shared" si="0"/>
        <v>10</v>
      </c>
      <c r="B14" s="282"/>
      <c r="C14" s="758">
        <v>0</v>
      </c>
      <c r="D14" s="759">
        <f t="shared" si="1"/>
        <v>0</v>
      </c>
      <c r="E14" s="758">
        <v>0</v>
      </c>
      <c r="F14" s="760">
        <f t="shared" si="2"/>
        <v>0</v>
      </c>
      <c r="G14" s="48"/>
      <c r="H14" s="220">
        <f t="shared" si="5"/>
        <v>46</v>
      </c>
      <c r="I14" s="282"/>
      <c r="J14" s="758">
        <v>0</v>
      </c>
      <c r="K14" s="759">
        <f t="shared" si="3"/>
        <v>0</v>
      </c>
      <c r="L14" s="758">
        <v>0</v>
      </c>
      <c r="M14" s="760">
        <f t="shared" si="4"/>
        <v>0</v>
      </c>
    </row>
    <row r="15" spans="1:13" x14ac:dyDescent="0.2">
      <c r="A15" s="220">
        <f t="shared" si="0"/>
        <v>11</v>
      </c>
      <c r="B15" s="282"/>
      <c r="C15" s="758">
        <v>0</v>
      </c>
      <c r="D15" s="759">
        <f t="shared" si="1"/>
        <v>0</v>
      </c>
      <c r="E15" s="758">
        <v>0</v>
      </c>
      <c r="F15" s="760">
        <f t="shared" si="2"/>
        <v>0</v>
      </c>
      <c r="G15" s="48"/>
      <c r="H15" s="220">
        <f t="shared" si="5"/>
        <v>47</v>
      </c>
      <c r="I15" s="282"/>
      <c r="J15" s="758">
        <v>0</v>
      </c>
      <c r="K15" s="759">
        <f t="shared" si="3"/>
        <v>0</v>
      </c>
      <c r="L15" s="758">
        <v>0</v>
      </c>
      <c r="M15" s="760">
        <f t="shared" si="4"/>
        <v>0</v>
      </c>
    </row>
    <row r="16" spans="1:13" x14ac:dyDescent="0.2">
      <c r="A16" s="220">
        <f t="shared" si="0"/>
        <v>12</v>
      </c>
      <c r="B16" s="282"/>
      <c r="C16" s="758">
        <v>0</v>
      </c>
      <c r="D16" s="759">
        <f t="shared" si="1"/>
        <v>0</v>
      </c>
      <c r="E16" s="758">
        <v>0</v>
      </c>
      <c r="F16" s="760">
        <f t="shared" si="2"/>
        <v>0</v>
      </c>
      <c r="G16" s="48"/>
      <c r="H16" s="220">
        <f t="shared" si="5"/>
        <v>48</v>
      </c>
      <c r="I16" s="282"/>
      <c r="J16" s="758">
        <v>0</v>
      </c>
      <c r="K16" s="759">
        <f t="shared" si="3"/>
        <v>0</v>
      </c>
      <c r="L16" s="758">
        <v>0</v>
      </c>
      <c r="M16" s="760">
        <f t="shared" si="4"/>
        <v>0</v>
      </c>
    </row>
    <row r="17" spans="1:13" x14ac:dyDescent="0.2">
      <c r="A17" s="220">
        <f t="shared" si="0"/>
        <v>13</v>
      </c>
      <c r="B17" s="282"/>
      <c r="C17" s="758">
        <v>0</v>
      </c>
      <c r="D17" s="759">
        <f t="shared" si="1"/>
        <v>0</v>
      </c>
      <c r="E17" s="758">
        <v>0</v>
      </c>
      <c r="F17" s="760">
        <f t="shared" si="2"/>
        <v>0</v>
      </c>
      <c r="G17" s="48"/>
      <c r="H17" s="220">
        <f t="shared" si="5"/>
        <v>49</v>
      </c>
      <c r="I17" s="282"/>
      <c r="J17" s="758">
        <v>0</v>
      </c>
      <c r="K17" s="759">
        <f t="shared" si="3"/>
        <v>0</v>
      </c>
      <c r="L17" s="758">
        <v>0</v>
      </c>
      <c r="M17" s="760">
        <f t="shared" si="4"/>
        <v>0</v>
      </c>
    </row>
    <row r="18" spans="1:13" x14ac:dyDescent="0.2">
      <c r="A18" s="220">
        <f t="shared" si="0"/>
        <v>14</v>
      </c>
      <c r="B18" s="282"/>
      <c r="C18" s="758">
        <v>0</v>
      </c>
      <c r="D18" s="759">
        <f t="shared" si="1"/>
        <v>0</v>
      </c>
      <c r="E18" s="758">
        <v>0</v>
      </c>
      <c r="F18" s="760">
        <f t="shared" si="2"/>
        <v>0</v>
      </c>
      <c r="G18" s="48"/>
      <c r="H18" s="220">
        <f t="shared" si="5"/>
        <v>50</v>
      </c>
      <c r="I18" s="282"/>
      <c r="J18" s="758">
        <v>0</v>
      </c>
      <c r="K18" s="759">
        <f t="shared" si="3"/>
        <v>0</v>
      </c>
      <c r="L18" s="758">
        <v>0</v>
      </c>
      <c r="M18" s="760">
        <f t="shared" si="4"/>
        <v>0</v>
      </c>
    </row>
    <row r="19" spans="1:13" x14ac:dyDescent="0.2">
      <c r="A19" s="220">
        <f t="shared" si="0"/>
        <v>15</v>
      </c>
      <c r="B19" s="282"/>
      <c r="C19" s="758">
        <v>0</v>
      </c>
      <c r="D19" s="759">
        <f t="shared" si="1"/>
        <v>0</v>
      </c>
      <c r="E19" s="758">
        <v>0</v>
      </c>
      <c r="F19" s="760">
        <f t="shared" si="2"/>
        <v>0</v>
      </c>
      <c r="G19" s="48"/>
      <c r="H19" s="220">
        <f t="shared" si="5"/>
        <v>51</v>
      </c>
      <c r="I19" s="282"/>
      <c r="J19" s="758">
        <v>0</v>
      </c>
      <c r="K19" s="759">
        <f t="shared" si="3"/>
        <v>0</v>
      </c>
      <c r="L19" s="758">
        <v>0</v>
      </c>
      <c r="M19" s="760">
        <f t="shared" si="4"/>
        <v>0</v>
      </c>
    </row>
    <row r="20" spans="1:13" x14ac:dyDescent="0.2">
      <c r="A20" s="220">
        <f t="shared" si="0"/>
        <v>16</v>
      </c>
      <c r="B20" s="282"/>
      <c r="C20" s="758">
        <v>0</v>
      </c>
      <c r="D20" s="759">
        <f t="shared" si="1"/>
        <v>0</v>
      </c>
      <c r="E20" s="758">
        <v>0</v>
      </c>
      <c r="F20" s="760">
        <f t="shared" si="2"/>
        <v>0</v>
      </c>
      <c r="G20" s="48"/>
      <c r="H20" s="220">
        <f t="shared" si="5"/>
        <v>52</v>
      </c>
      <c r="I20" s="282"/>
      <c r="J20" s="758">
        <v>0</v>
      </c>
      <c r="K20" s="759">
        <f t="shared" si="3"/>
        <v>0</v>
      </c>
      <c r="L20" s="758">
        <v>0</v>
      </c>
      <c r="M20" s="760">
        <f t="shared" si="4"/>
        <v>0</v>
      </c>
    </row>
    <row r="21" spans="1:13" x14ac:dyDescent="0.2">
      <c r="A21" s="220">
        <f t="shared" si="0"/>
        <v>17</v>
      </c>
      <c r="B21" s="282"/>
      <c r="C21" s="758">
        <v>0</v>
      </c>
      <c r="D21" s="759">
        <f t="shared" si="1"/>
        <v>0</v>
      </c>
      <c r="E21" s="758">
        <v>0</v>
      </c>
      <c r="F21" s="760">
        <f t="shared" si="2"/>
        <v>0</v>
      </c>
      <c r="G21" s="222"/>
      <c r="H21" s="220">
        <f t="shared" si="5"/>
        <v>53</v>
      </c>
      <c r="I21" s="282"/>
      <c r="J21" s="758">
        <v>0</v>
      </c>
      <c r="K21" s="759">
        <f t="shared" si="3"/>
        <v>0</v>
      </c>
      <c r="L21" s="758">
        <v>0</v>
      </c>
      <c r="M21" s="760">
        <f t="shared" si="4"/>
        <v>0</v>
      </c>
    </row>
    <row r="22" spans="1:13" x14ac:dyDescent="0.2">
      <c r="A22" s="220">
        <f t="shared" si="0"/>
        <v>18</v>
      </c>
      <c r="B22" s="282"/>
      <c r="C22" s="758">
        <v>0</v>
      </c>
      <c r="D22" s="759">
        <f t="shared" si="1"/>
        <v>0</v>
      </c>
      <c r="E22" s="758">
        <v>0</v>
      </c>
      <c r="F22" s="760">
        <f t="shared" si="2"/>
        <v>0</v>
      </c>
      <c r="G22" s="222"/>
      <c r="H22" s="220">
        <f t="shared" si="5"/>
        <v>54</v>
      </c>
      <c r="I22" s="282"/>
      <c r="J22" s="758">
        <v>0</v>
      </c>
      <c r="K22" s="759">
        <f t="shared" si="3"/>
        <v>0</v>
      </c>
      <c r="L22" s="758">
        <v>0</v>
      </c>
      <c r="M22" s="760">
        <f t="shared" si="4"/>
        <v>0</v>
      </c>
    </row>
    <row r="23" spans="1:13" x14ac:dyDescent="0.2">
      <c r="A23" s="220">
        <f t="shared" si="0"/>
        <v>19</v>
      </c>
      <c r="B23" s="282"/>
      <c r="C23" s="758">
        <v>0</v>
      </c>
      <c r="D23" s="759">
        <f t="shared" si="1"/>
        <v>0</v>
      </c>
      <c r="E23" s="758">
        <v>0</v>
      </c>
      <c r="F23" s="760">
        <f t="shared" si="2"/>
        <v>0</v>
      </c>
      <c r="G23" s="222"/>
      <c r="H23" s="220">
        <f t="shared" si="5"/>
        <v>55</v>
      </c>
      <c r="I23" s="282"/>
      <c r="J23" s="758">
        <v>0</v>
      </c>
      <c r="K23" s="759">
        <f t="shared" si="3"/>
        <v>0</v>
      </c>
      <c r="L23" s="758">
        <v>0</v>
      </c>
      <c r="M23" s="760">
        <f t="shared" si="4"/>
        <v>0</v>
      </c>
    </row>
    <row r="24" spans="1:13" x14ac:dyDescent="0.2">
      <c r="A24" s="220">
        <f t="shared" si="0"/>
        <v>20</v>
      </c>
      <c r="B24" s="282"/>
      <c r="C24" s="758">
        <v>0</v>
      </c>
      <c r="D24" s="759">
        <f t="shared" si="1"/>
        <v>0</v>
      </c>
      <c r="E24" s="758">
        <v>0</v>
      </c>
      <c r="F24" s="760">
        <f t="shared" si="2"/>
        <v>0</v>
      </c>
      <c r="G24" s="48"/>
      <c r="H24" s="220">
        <f t="shared" si="5"/>
        <v>56</v>
      </c>
      <c r="I24" s="282"/>
      <c r="J24" s="758">
        <v>0</v>
      </c>
      <c r="K24" s="759">
        <f t="shared" si="3"/>
        <v>0</v>
      </c>
      <c r="L24" s="758">
        <v>0</v>
      </c>
      <c r="M24" s="760">
        <f t="shared" si="4"/>
        <v>0</v>
      </c>
    </row>
    <row r="25" spans="1:13" x14ac:dyDescent="0.2">
      <c r="A25" s="220">
        <f t="shared" si="0"/>
        <v>21</v>
      </c>
      <c r="B25" s="282"/>
      <c r="C25" s="758">
        <v>0</v>
      </c>
      <c r="D25" s="759">
        <f t="shared" si="1"/>
        <v>0</v>
      </c>
      <c r="E25" s="758">
        <v>0</v>
      </c>
      <c r="F25" s="760">
        <f t="shared" si="2"/>
        <v>0</v>
      </c>
      <c r="G25" s="48"/>
      <c r="H25" s="220">
        <f t="shared" si="5"/>
        <v>57</v>
      </c>
      <c r="I25" s="282"/>
      <c r="J25" s="758">
        <v>0</v>
      </c>
      <c r="K25" s="759">
        <f t="shared" si="3"/>
        <v>0</v>
      </c>
      <c r="L25" s="758">
        <v>0</v>
      </c>
      <c r="M25" s="760">
        <f t="shared" si="4"/>
        <v>0</v>
      </c>
    </row>
    <row r="26" spans="1:13" x14ac:dyDescent="0.2">
      <c r="A26" s="220">
        <f t="shared" si="0"/>
        <v>22</v>
      </c>
      <c r="B26" s="282"/>
      <c r="C26" s="758">
        <v>0</v>
      </c>
      <c r="D26" s="759">
        <f t="shared" si="1"/>
        <v>0</v>
      </c>
      <c r="E26" s="758">
        <v>0</v>
      </c>
      <c r="F26" s="760">
        <f t="shared" si="2"/>
        <v>0</v>
      </c>
      <c r="G26" s="48"/>
      <c r="H26" s="220">
        <f t="shared" si="5"/>
        <v>58</v>
      </c>
      <c r="I26" s="282"/>
      <c r="J26" s="758">
        <v>0</v>
      </c>
      <c r="K26" s="759">
        <f t="shared" si="3"/>
        <v>0</v>
      </c>
      <c r="L26" s="758">
        <v>0</v>
      </c>
      <c r="M26" s="760">
        <f t="shared" si="4"/>
        <v>0</v>
      </c>
    </row>
    <row r="27" spans="1:13" x14ac:dyDescent="0.2">
      <c r="A27" s="220">
        <f t="shared" si="0"/>
        <v>23</v>
      </c>
      <c r="B27" s="282"/>
      <c r="C27" s="758">
        <v>0</v>
      </c>
      <c r="D27" s="759">
        <f t="shared" si="1"/>
        <v>0</v>
      </c>
      <c r="E27" s="758">
        <v>0</v>
      </c>
      <c r="F27" s="760">
        <f t="shared" si="2"/>
        <v>0</v>
      </c>
      <c r="G27" s="48"/>
      <c r="H27" s="220">
        <f t="shared" si="5"/>
        <v>59</v>
      </c>
      <c r="I27" s="282"/>
      <c r="J27" s="758">
        <v>0</v>
      </c>
      <c r="K27" s="759">
        <f t="shared" si="3"/>
        <v>0</v>
      </c>
      <c r="L27" s="758">
        <v>0</v>
      </c>
      <c r="M27" s="760">
        <f t="shared" si="4"/>
        <v>0</v>
      </c>
    </row>
    <row r="28" spans="1:13" x14ac:dyDescent="0.2">
      <c r="A28" s="220">
        <f t="shared" si="0"/>
        <v>24</v>
      </c>
      <c r="B28" s="282"/>
      <c r="C28" s="758">
        <v>0</v>
      </c>
      <c r="D28" s="759">
        <f t="shared" si="1"/>
        <v>0</v>
      </c>
      <c r="E28" s="758">
        <v>0</v>
      </c>
      <c r="F28" s="760">
        <f t="shared" si="2"/>
        <v>0</v>
      </c>
      <c r="G28" s="48"/>
      <c r="H28" s="220">
        <f t="shared" si="5"/>
        <v>60</v>
      </c>
      <c r="I28" s="282"/>
      <c r="J28" s="758">
        <v>0</v>
      </c>
      <c r="K28" s="759">
        <f t="shared" si="3"/>
        <v>0</v>
      </c>
      <c r="L28" s="758">
        <v>0</v>
      </c>
      <c r="M28" s="760">
        <f t="shared" si="4"/>
        <v>0</v>
      </c>
    </row>
    <row r="29" spans="1:13" x14ac:dyDescent="0.2">
      <c r="A29" s="220">
        <f t="shared" si="0"/>
        <v>25</v>
      </c>
      <c r="B29" s="282"/>
      <c r="C29" s="758">
        <v>0</v>
      </c>
      <c r="D29" s="759">
        <f t="shared" si="1"/>
        <v>0</v>
      </c>
      <c r="E29" s="758">
        <v>0</v>
      </c>
      <c r="F29" s="760">
        <f t="shared" si="2"/>
        <v>0</v>
      </c>
      <c r="G29" s="48"/>
      <c r="H29" s="220">
        <f t="shared" si="5"/>
        <v>61</v>
      </c>
      <c r="I29" s="282"/>
      <c r="J29" s="758">
        <v>0</v>
      </c>
      <c r="K29" s="759">
        <f t="shared" si="3"/>
        <v>0</v>
      </c>
      <c r="L29" s="758">
        <v>0</v>
      </c>
      <c r="M29" s="760">
        <f t="shared" si="4"/>
        <v>0</v>
      </c>
    </row>
    <row r="30" spans="1:13" x14ac:dyDescent="0.2">
      <c r="A30" s="220">
        <f t="shared" si="0"/>
        <v>26</v>
      </c>
      <c r="B30" s="282"/>
      <c r="C30" s="758">
        <v>0</v>
      </c>
      <c r="D30" s="759">
        <f t="shared" si="1"/>
        <v>0</v>
      </c>
      <c r="E30" s="758">
        <v>0</v>
      </c>
      <c r="F30" s="760">
        <f t="shared" si="2"/>
        <v>0</v>
      </c>
      <c r="G30" s="48"/>
      <c r="H30" s="220">
        <f t="shared" si="5"/>
        <v>62</v>
      </c>
      <c r="I30" s="282"/>
      <c r="J30" s="758">
        <v>0</v>
      </c>
      <c r="K30" s="759">
        <f t="shared" si="3"/>
        <v>0</v>
      </c>
      <c r="L30" s="758">
        <v>0</v>
      </c>
      <c r="M30" s="760">
        <f t="shared" si="4"/>
        <v>0</v>
      </c>
    </row>
    <row r="31" spans="1:13" x14ac:dyDescent="0.2">
      <c r="A31" s="220">
        <f t="shared" si="0"/>
        <v>27</v>
      </c>
      <c r="B31" s="282"/>
      <c r="C31" s="758">
        <v>0</v>
      </c>
      <c r="D31" s="759">
        <f t="shared" si="1"/>
        <v>0</v>
      </c>
      <c r="E31" s="758">
        <v>0</v>
      </c>
      <c r="F31" s="760">
        <f t="shared" si="2"/>
        <v>0</v>
      </c>
      <c r="G31" s="48"/>
      <c r="H31" s="220">
        <f t="shared" si="5"/>
        <v>63</v>
      </c>
      <c r="I31" s="282"/>
      <c r="J31" s="758">
        <v>0</v>
      </c>
      <c r="K31" s="759">
        <f t="shared" si="3"/>
        <v>0</v>
      </c>
      <c r="L31" s="758">
        <v>0</v>
      </c>
      <c r="M31" s="760">
        <f t="shared" si="4"/>
        <v>0</v>
      </c>
    </row>
    <row r="32" spans="1:13" x14ac:dyDescent="0.2">
      <c r="A32" s="220">
        <f t="shared" si="0"/>
        <v>28</v>
      </c>
      <c r="B32" s="282"/>
      <c r="C32" s="758">
        <v>0</v>
      </c>
      <c r="D32" s="759">
        <f t="shared" si="1"/>
        <v>0</v>
      </c>
      <c r="E32" s="758">
        <v>0</v>
      </c>
      <c r="F32" s="760">
        <f t="shared" si="2"/>
        <v>0</v>
      </c>
      <c r="G32" s="48"/>
      <c r="H32" s="220">
        <f t="shared" si="5"/>
        <v>64</v>
      </c>
      <c r="I32" s="282"/>
      <c r="J32" s="758">
        <v>0</v>
      </c>
      <c r="K32" s="759">
        <f t="shared" si="3"/>
        <v>0</v>
      </c>
      <c r="L32" s="758">
        <v>0</v>
      </c>
      <c r="M32" s="760">
        <f t="shared" si="4"/>
        <v>0</v>
      </c>
    </row>
    <row r="33" spans="1:13" x14ac:dyDescent="0.2">
      <c r="A33" s="220">
        <f t="shared" si="0"/>
        <v>29</v>
      </c>
      <c r="B33" s="282"/>
      <c r="C33" s="758">
        <v>0</v>
      </c>
      <c r="D33" s="759">
        <f t="shared" si="1"/>
        <v>0</v>
      </c>
      <c r="E33" s="758">
        <v>0</v>
      </c>
      <c r="F33" s="760">
        <f t="shared" si="2"/>
        <v>0</v>
      </c>
      <c r="G33" s="48"/>
      <c r="H33" s="220">
        <f t="shared" si="5"/>
        <v>65</v>
      </c>
      <c r="I33" s="282"/>
      <c r="J33" s="758">
        <v>0</v>
      </c>
      <c r="K33" s="759">
        <f t="shared" si="3"/>
        <v>0</v>
      </c>
      <c r="L33" s="758">
        <v>0</v>
      </c>
      <c r="M33" s="760">
        <f t="shared" si="4"/>
        <v>0</v>
      </c>
    </row>
    <row r="34" spans="1:13" x14ac:dyDescent="0.2">
      <c r="A34" s="220">
        <f t="shared" si="0"/>
        <v>30</v>
      </c>
      <c r="B34" s="282"/>
      <c r="C34" s="758">
        <v>0</v>
      </c>
      <c r="D34" s="759">
        <f t="shared" si="1"/>
        <v>0</v>
      </c>
      <c r="E34" s="758">
        <v>0</v>
      </c>
      <c r="F34" s="760">
        <f t="shared" si="2"/>
        <v>0</v>
      </c>
      <c r="G34" s="48"/>
      <c r="H34" s="220">
        <f t="shared" si="5"/>
        <v>66</v>
      </c>
      <c r="I34" s="282"/>
      <c r="J34" s="758">
        <v>0</v>
      </c>
      <c r="K34" s="759">
        <f t="shared" si="3"/>
        <v>0</v>
      </c>
      <c r="L34" s="758">
        <v>0</v>
      </c>
      <c r="M34" s="760">
        <f t="shared" si="4"/>
        <v>0</v>
      </c>
    </row>
    <row r="35" spans="1:13" x14ac:dyDescent="0.2">
      <c r="A35" s="220">
        <f t="shared" si="0"/>
        <v>31</v>
      </c>
      <c r="B35" s="282"/>
      <c r="C35" s="758">
        <v>0</v>
      </c>
      <c r="D35" s="759">
        <f t="shared" si="1"/>
        <v>0</v>
      </c>
      <c r="E35" s="758">
        <v>0</v>
      </c>
      <c r="F35" s="760">
        <f t="shared" si="2"/>
        <v>0</v>
      </c>
      <c r="G35" s="48"/>
      <c r="H35" s="220">
        <f t="shared" si="5"/>
        <v>67</v>
      </c>
      <c r="I35" s="282"/>
      <c r="J35" s="758">
        <v>0</v>
      </c>
      <c r="K35" s="759">
        <f t="shared" si="3"/>
        <v>0</v>
      </c>
      <c r="L35" s="758">
        <v>0</v>
      </c>
      <c r="M35" s="760">
        <f t="shared" si="4"/>
        <v>0</v>
      </c>
    </row>
    <row r="36" spans="1:13" x14ac:dyDescent="0.2">
      <c r="A36" s="220">
        <f t="shared" si="0"/>
        <v>32</v>
      </c>
      <c r="B36" s="282"/>
      <c r="C36" s="758">
        <v>0</v>
      </c>
      <c r="D36" s="759">
        <f t="shared" si="1"/>
        <v>0</v>
      </c>
      <c r="E36" s="758">
        <v>0</v>
      </c>
      <c r="F36" s="760">
        <f t="shared" si="2"/>
        <v>0</v>
      </c>
      <c r="G36" s="48"/>
      <c r="H36" s="220">
        <f t="shared" si="5"/>
        <v>68</v>
      </c>
      <c r="I36" s="282"/>
      <c r="J36" s="758">
        <v>0</v>
      </c>
      <c r="K36" s="759">
        <f t="shared" si="3"/>
        <v>0</v>
      </c>
      <c r="L36" s="758">
        <v>0</v>
      </c>
      <c r="M36" s="760">
        <f t="shared" si="4"/>
        <v>0</v>
      </c>
    </row>
    <row r="37" spans="1:13" x14ac:dyDescent="0.2">
      <c r="A37" s="220">
        <f t="shared" si="0"/>
        <v>33</v>
      </c>
      <c r="B37" s="282"/>
      <c r="C37" s="758">
        <v>0</v>
      </c>
      <c r="D37" s="759">
        <f t="shared" si="1"/>
        <v>0</v>
      </c>
      <c r="E37" s="758">
        <v>0</v>
      </c>
      <c r="F37" s="760">
        <f t="shared" si="2"/>
        <v>0</v>
      </c>
      <c r="G37" s="48"/>
      <c r="H37" s="220">
        <f t="shared" si="5"/>
        <v>69</v>
      </c>
      <c r="I37" s="282"/>
      <c r="J37" s="758">
        <v>0</v>
      </c>
      <c r="K37" s="759">
        <f t="shared" si="3"/>
        <v>0</v>
      </c>
      <c r="L37" s="758">
        <v>0</v>
      </c>
      <c r="M37" s="760">
        <f t="shared" si="4"/>
        <v>0</v>
      </c>
    </row>
    <row r="38" spans="1:13" x14ac:dyDescent="0.2">
      <c r="A38" s="220">
        <f t="shared" si="0"/>
        <v>34</v>
      </c>
      <c r="B38" s="282"/>
      <c r="C38" s="758">
        <v>0</v>
      </c>
      <c r="D38" s="759">
        <f t="shared" si="1"/>
        <v>0</v>
      </c>
      <c r="E38" s="758">
        <v>0</v>
      </c>
      <c r="F38" s="760">
        <f t="shared" si="2"/>
        <v>0</v>
      </c>
      <c r="G38" s="48"/>
      <c r="H38" s="220">
        <f t="shared" si="5"/>
        <v>70</v>
      </c>
      <c r="I38" s="282"/>
      <c r="J38" s="758">
        <v>0</v>
      </c>
      <c r="K38" s="759">
        <f t="shared" si="3"/>
        <v>0</v>
      </c>
      <c r="L38" s="758">
        <v>0</v>
      </c>
      <c r="M38" s="760">
        <f t="shared" si="4"/>
        <v>0</v>
      </c>
    </row>
    <row r="39" spans="1:13" x14ac:dyDescent="0.2">
      <c r="A39" s="220">
        <f t="shared" si="0"/>
        <v>35</v>
      </c>
      <c r="B39" s="282"/>
      <c r="C39" s="758">
        <v>0</v>
      </c>
      <c r="D39" s="759">
        <f t="shared" si="1"/>
        <v>0</v>
      </c>
      <c r="E39" s="758">
        <v>0</v>
      </c>
      <c r="F39" s="760">
        <f t="shared" si="2"/>
        <v>0</v>
      </c>
      <c r="G39" s="48"/>
      <c r="H39" s="220">
        <f t="shared" si="5"/>
        <v>71</v>
      </c>
      <c r="I39" s="282"/>
      <c r="J39" s="758">
        <v>0</v>
      </c>
      <c r="K39" s="759">
        <f t="shared" si="3"/>
        <v>0</v>
      </c>
      <c r="L39" s="758">
        <v>0</v>
      </c>
      <c r="M39" s="760">
        <f t="shared" si="4"/>
        <v>0</v>
      </c>
    </row>
    <row r="40" spans="1:13" x14ac:dyDescent="0.2">
      <c r="A40" s="220">
        <f t="shared" si="0"/>
        <v>36</v>
      </c>
      <c r="B40" s="282"/>
      <c r="C40" s="758">
        <v>0</v>
      </c>
      <c r="D40" s="759">
        <f t="shared" si="1"/>
        <v>0</v>
      </c>
      <c r="E40" s="758">
        <v>0</v>
      </c>
      <c r="F40" s="760">
        <f t="shared" si="2"/>
        <v>0</v>
      </c>
      <c r="G40" s="48"/>
      <c r="H40" s="220">
        <f t="shared" si="5"/>
        <v>72</v>
      </c>
      <c r="I40" s="282"/>
      <c r="J40" s="758">
        <v>0</v>
      </c>
      <c r="K40" s="759">
        <f t="shared" si="3"/>
        <v>0</v>
      </c>
      <c r="L40" s="758">
        <v>0</v>
      </c>
      <c r="M40" s="760">
        <f t="shared" si="4"/>
        <v>0</v>
      </c>
    </row>
    <row r="41" spans="1:13" ht="15.75" thickBot="1" x14ac:dyDescent="0.25">
      <c r="A41" s="220">
        <f t="shared" si="0"/>
        <v>37</v>
      </c>
      <c r="B41" s="282"/>
      <c r="C41" s="758">
        <v>0</v>
      </c>
      <c r="D41" s="759">
        <f t="shared" si="1"/>
        <v>0</v>
      </c>
      <c r="E41" s="758">
        <v>0</v>
      </c>
      <c r="F41" s="760">
        <f t="shared" si="2"/>
        <v>0</v>
      </c>
      <c r="G41" s="48"/>
      <c r="H41" s="220">
        <f t="shared" si="5"/>
        <v>73</v>
      </c>
      <c r="I41" s="401"/>
      <c r="J41" s="758">
        <v>0</v>
      </c>
      <c r="K41" s="759">
        <f t="shared" si="3"/>
        <v>0</v>
      </c>
      <c r="L41" s="758">
        <v>0</v>
      </c>
      <c r="M41" s="760">
        <f t="shared" si="4"/>
        <v>0</v>
      </c>
    </row>
    <row r="42" spans="1:13" ht="17.25" thickTop="1" thickBot="1" x14ac:dyDescent="0.3">
      <c r="A42" s="223" t="s">
        <v>5</v>
      </c>
      <c r="B42" s="279"/>
      <c r="C42" s="761">
        <f>SUM(C5:C41)</f>
        <v>0</v>
      </c>
      <c r="D42" s="761">
        <f>SUM(D5:D41)</f>
        <v>0</v>
      </c>
      <c r="E42" s="761">
        <f>SUM(E5:E41)</f>
        <v>0</v>
      </c>
      <c r="F42" s="762">
        <f>SUM(F5:F41)</f>
        <v>0</v>
      </c>
      <c r="G42" s="70"/>
      <c r="H42" s="223" t="s">
        <v>5</v>
      </c>
      <c r="I42" s="402">
        <f>J42-M42</f>
        <v>0</v>
      </c>
      <c r="J42" s="761">
        <f>SUM(J5:J41)</f>
        <v>0</v>
      </c>
      <c r="K42" s="761">
        <f>SUM(K5:K41)</f>
        <v>0</v>
      </c>
      <c r="L42" s="761">
        <f>SUM(L5:L41)</f>
        <v>0</v>
      </c>
      <c r="M42" s="762">
        <f>SUM(M5:M41)</f>
        <v>0</v>
      </c>
    </row>
    <row r="43" spans="1:13" ht="15.75" thickTop="1" x14ac:dyDescent="0.2">
      <c r="I43" s="400"/>
    </row>
  </sheetData>
  <mergeCells count="2">
    <mergeCell ref="A2:C2"/>
    <mergeCell ref="H2:J2"/>
  </mergeCells>
  <phoneticPr fontId="3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K79"/>
  <sheetViews>
    <sheetView zoomScale="75" zoomScaleNormal="75" zoomScaleSheetLayoutView="75"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33203125" customWidth="1"/>
    <col min="7" max="7" width="8.21875" customWidth="1"/>
    <col min="8" max="8" width="12.77734375" customWidth="1"/>
  </cols>
  <sheetData>
    <row r="1" spans="1:8" ht="18.75" thickTop="1" x14ac:dyDescent="0.2">
      <c r="A1" s="1344" t="s">
        <v>30</v>
      </c>
      <c r="B1" s="224"/>
      <c r="C1" s="224"/>
      <c r="D1" s="224"/>
      <c r="E1" s="224"/>
      <c r="F1" s="224"/>
      <c r="G1" s="224"/>
      <c r="H1" s="225"/>
    </row>
    <row r="2" spans="1:8" ht="15.75" x14ac:dyDescent="0.2">
      <c r="A2" s="186" t="s">
        <v>186</v>
      </c>
      <c r="B2" s="226"/>
      <c r="C2" s="226"/>
      <c r="D2" s="46"/>
      <c r="E2" s="46"/>
      <c r="F2" s="226"/>
      <c r="G2" s="226"/>
      <c r="H2" s="227"/>
    </row>
    <row r="3" spans="1:8" x14ac:dyDescent="0.2">
      <c r="A3" s="228"/>
      <c r="B3" s="1694" t="s">
        <v>29</v>
      </c>
      <c r="C3" s="1694"/>
      <c r="D3" s="1346">
        <f>'Input Data'!$D$29</f>
        <v>0</v>
      </c>
      <c r="E3" s="230" t="s">
        <v>243</v>
      </c>
      <c r="F3" s="1345">
        <f>'Input Data'!$D$7</f>
        <v>0</v>
      </c>
      <c r="G3" s="226"/>
      <c r="H3" s="227"/>
    </row>
    <row r="4" spans="1:8" x14ac:dyDescent="0.2">
      <c r="A4" s="231" t="s">
        <v>31</v>
      </c>
      <c r="B4" s="232" t="s">
        <v>3</v>
      </c>
      <c r="C4" s="226" t="s">
        <v>32</v>
      </c>
      <c r="D4" s="229" t="s">
        <v>31</v>
      </c>
      <c r="E4" s="232" t="s">
        <v>3</v>
      </c>
      <c r="F4" s="226" t="s">
        <v>32</v>
      </c>
      <c r="G4" s="226"/>
      <c r="H4" s="227"/>
    </row>
    <row r="5" spans="1:8" x14ac:dyDescent="0.2">
      <c r="A5" s="233" t="s">
        <v>33</v>
      </c>
      <c r="B5" s="234"/>
      <c r="C5" s="234"/>
      <c r="D5" s="235" t="s">
        <v>34</v>
      </c>
      <c r="E5" s="234"/>
      <c r="F5" s="1695"/>
      <c r="G5" s="1696"/>
      <c r="H5" s="1697"/>
    </row>
    <row r="6" spans="1:8" x14ac:dyDescent="0.2">
      <c r="A6" s="233" t="s">
        <v>35</v>
      </c>
      <c r="B6" s="234"/>
      <c r="C6" s="234"/>
      <c r="D6" s="235" t="s">
        <v>36</v>
      </c>
      <c r="E6" s="236"/>
      <c r="F6" s="1695"/>
      <c r="G6" s="1696"/>
      <c r="H6" s="1697"/>
    </row>
    <row r="7" spans="1:8" x14ac:dyDescent="0.2">
      <c r="A7" s="233" t="s">
        <v>37</v>
      </c>
      <c r="B7" s="236"/>
      <c r="C7" s="234"/>
      <c r="D7" s="235" t="s">
        <v>38</v>
      </c>
      <c r="E7" s="236"/>
      <c r="F7" s="1695"/>
      <c r="G7" s="1696"/>
      <c r="H7" s="1697"/>
    </row>
    <row r="8" spans="1:8" ht="15.75" thickBot="1" x14ac:dyDescent="0.25">
      <c r="A8" s="237"/>
      <c r="B8" s="238"/>
      <c r="C8" s="238"/>
      <c r="D8" s="238"/>
      <c r="E8" s="238"/>
      <c r="F8" s="238"/>
      <c r="G8" s="238"/>
      <c r="H8" s="239"/>
    </row>
    <row r="9" spans="1:8" ht="15.75" thickTop="1" x14ac:dyDescent="0.2">
      <c r="A9" s="240" t="s">
        <v>125</v>
      </c>
      <c r="B9" s="241"/>
      <c r="C9" s="241"/>
      <c r="D9" s="241"/>
      <c r="E9" s="241"/>
      <c r="F9" s="241"/>
      <c r="G9" s="241"/>
      <c r="H9" s="242"/>
    </row>
    <row r="10" spans="1:8" ht="30" x14ac:dyDescent="0.2">
      <c r="A10" s="772" t="s">
        <v>3</v>
      </c>
      <c r="B10" s="773" t="s">
        <v>39</v>
      </c>
      <c r="C10" s="774" t="s">
        <v>22</v>
      </c>
      <c r="D10" s="774" t="s">
        <v>40</v>
      </c>
      <c r="E10" s="775" t="s">
        <v>41</v>
      </c>
      <c r="F10" s="774" t="s">
        <v>8</v>
      </c>
      <c r="G10" s="774" t="s">
        <v>376</v>
      </c>
      <c r="H10" s="776" t="s">
        <v>42</v>
      </c>
    </row>
    <row r="11" spans="1:8" x14ac:dyDescent="0.2">
      <c r="A11" s="243"/>
      <c r="B11" s="244"/>
      <c r="C11" s="245"/>
      <c r="D11" s="245"/>
      <c r="E11" s="245"/>
      <c r="F11" s="800"/>
      <c r="G11" s="791">
        <v>0</v>
      </c>
      <c r="H11" s="777">
        <f t="shared" ref="H11:H19" si="0">F11*G11</f>
        <v>0</v>
      </c>
    </row>
    <row r="12" spans="1:8" x14ac:dyDescent="0.2">
      <c r="A12" s="246"/>
      <c r="B12" s="247"/>
      <c r="C12" s="248"/>
      <c r="D12" s="248"/>
      <c r="E12" s="248"/>
      <c r="F12" s="801"/>
      <c r="G12" s="792">
        <v>0</v>
      </c>
      <c r="H12" s="778">
        <f t="shared" si="0"/>
        <v>0</v>
      </c>
    </row>
    <row r="13" spans="1:8" x14ac:dyDescent="0.2">
      <c r="A13" s="249"/>
      <c r="B13" s="247"/>
      <c r="C13" s="248"/>
      <c r="D13" s="248"/>
      <c r="E13" s="248"/>
      <c r="F13" s="801"/>
      <c r="G13" s="792">
        <v>0</v>
      </c>
      <c r="H13" s="778">
        <f t="shared" si="0"/>
        <v>0</v>
      </c>
    </row>
    <row r="14" spans="1:8" x14ac:dyDescent="0.2">
      <c r="A14" s="249"/>
      <c r="B14" s="247"/>
      <c r="C14" s="248"/>
      <c r="D14" s="248"/>
      <c r="E14" s="248"/>
      <c r="F14" s="801"/>
      <c r="G14" s="792">
        <v>0</v>
      </c>
      <c r="H14" s="778">
        <f t="shared" si="0"/>
        <v>0</v>
      </c>
    </row>
    <row r="15" spans="1:8" x14ac:dyDescent="0.2">
      <c r="A15" s="249"/>
      <c r="B15" s="247"/>
      <c r="C15" s="248"/>
      <c r="D15" s="248"/>
      <c r="E15" s="248"/>
      <c r="F15" s="801"/>
      <c r="G15" s="792">
        <v>0</v>
      </c>
      <c r="H15" s="778">
        <f t="shared" si="0"/>
        <v>0</v>
      </c>
    </row>
    <row r="16" spans="1:8" x14ac:dyDescent="0.2">
      <c r="A16" s="249"/>
      <c r="B16" s="247"/>
      <c r="C16" s="248"/>
      <c r="D16" s="248"/>
      <c r="E16" s="248"/>
      <c r="F16" s="801"/>
      <c r="G16" s="792">
        <v>0</v>
      </c>
      <c r="H16" s="778">
        <f t="shared" si="0"/>
        <v>0</v>
      </c>
    </row>
    <row r="17" spans="1:11" x14ac:dyDescent="0.2">
      <c r="A17" s="249"/>
      <c r="B17" s="247"/>
      <c r="C17" s="248"/>
      <c r="D17" s="248"/>
      <c r="E17" s="248"/>
      <c r="F17" s="801"/>
      <c r="G17" s="792">
        <v>0</v>
      </c>
      <c r="H17" s="778">
        <f t="shared" si="0"/>
        <v>0</v>
      </c>
    </row>
    <row r="18" spans="1:11" x14ac:dyDescent="0.2">
      <c r="A18" s="249"/>
      <c r="B18" s="247"/>
      <c r="C18" s="248"/>
      <c r="D18" s="248"/>
      <c r="E18" s="248"/>
      <c r="F18" s="801"/>
      <c r="G18" s="792">
        <v>0</v>
      </c>
      <c r="H18" s="778">
        <f t="shared" si="0"/>
        <v>0</v>
      </c>
    </row>
    <row r="19" spans="1:11" x14ac:dyDescent="0.2">
      <c r="A19" s="249"/>
      <c r="B19" s="247"/>
      <c r="C19" s="248"/>
      <c r="D19" s="248"/>
      <c r="E19" s="248"/>
      <c r="F19" s="801"/>
      <c r="G19" s="792">
        <v>0</v>
      </c>
      <c r="H19" s="778">
        <f t="shared" si="0"/>
        <v>0</v>
      </c>
    </row>
    <row r="20" spans="1:11" x14ac:dyDescent="0.2">
      <c r="A20" s="249"/>
      <c r="B20" s="247"/>
      <c r="C20" s="248"/>
      <c r="D20" s="248"/>
      <c r="E20" s="248"/>
      <c r="F20" s="801"/>
      <c r="G20" s="793">
        <v>0</v>
      </c>
      <c r="H20" s="778">
        <f>F20*G20</f>
        <v>0</v>
      </c>
    </row>
    <row r="21" spans="1:11" x14ac:dyDescent="0.2">
      <c r="A21" s="250"/>
      <c r="B21" s="251"/>
      <c r="C21" s="251"/>
      <c r="D21" s="251"/>
      <c r="E21" s="251"/>
      <c r="F21" s="802"/>
      <c r="G21" s="252" t="s">
        <v>175</v>
      </c>
      <c r="H21" s="779">
        <f>SUM(H11:H20)</f>
        <v>0</v>
      </c>
    </row>
    <row r="22" spans="1:11" ht="15.75" thickBot="1" x14ac:dyDescent="0.25">
      <c r="A22" s="228"/>
      <c r="B22" s="226"/>
      <c r="C22" s="226"/>
      <c r="D22" s="226"/>
      <c r="E22" s="226"/>
      <c r="F22" s="803"/>
      <c r="G22" s="404" t="s">
        <v>304</v>
      </c>
      <c r="H22" s="780"/>
    </row>
    <row r="23" spans="1:11" ht="15.75" thickTop="1" x14ac:dyDescent="0.2">
      <c r="A23" s="228"/>
      <c r="B23" s="226"/>
      <c r="C23" s="226"/>
      <c r="D23" s="226"/>
      <c r="E23" s="226"/>
      <c r="F23" s="803"/>
      <c r="G23" s="226"/>
      <c r="H23" s="781"/>
    </row>
    <row r="24" spans="1:11" x14ac:dyDescent="0.2">
      <c r="A24" s="253" t="s">
        <v>124</v>
      </c>
      <c r="B24" s="241"/>
      <c r="C24" s="241"/>
      <c r="D24" s="241"/>
      <c r="E24" s="241" t="s">
        <v>123</v>
      </c>
      <c r="F24" s="804"/>
      <c r="G24" s="241"/>
      <c r="H24" s="782"/>
      <c r="K24" s="421"/>
    </row>
    <row r="25" spans="1:11" ht="30" x14ac:dyDescent="0.2">
      <c r="A25" s="772" t="s">
        <v>3</v>
      </c>
      <c r="B25" s="773" t="s">
        <v>39</v>
      </c>
      <c r="C25" s="774" t="s">
        <v>22</v>
      </c>
      <c r="D25" s="774" t="s">
        <v>40</v>
      </c>
      <c r="E25" s="775" t="s">
        <v>41</v>
      </c>
      <c r="F25" s="805" t="s">
        <v>8</v>
      </c>
      <c r="G25" s="774" t="s">
        <v>376</v>
      </c>
      <c r="H25" s="783" t="s">
        <v>42</v>
      </c>
    </row>
    <row r="26" spans="1:11" x14ac:dyDescent="0.2">
      <c r="A26" s="197"/>
      <c r="B26" s="179"/>
      <c r="C26" s="132"/>
      <c r="D26" s="132"/>
      <c r="E26" s="132"/>
      <c r="F26" s="800"/>
      <c r="G26" s="795">
        <v>0</v>
      </c>
      <c r="H26" s="777">
        <f>F26*G26</f>
        <v>0</v>
      </c>
    </row>
    <row r="27" spans="1:11" x14ac:dyDescent="0.2">
      <c r="A27" s="254"/>
      <c r="B27" s="147"/>
      <c r="C27" s="134"/>
      <c r="D27" s="134"/>
      <c r="E27" s="134"/>
      <c r="F27" s="801"/>
      <c r="G27" s="796">
        <v>0</v>
      </c>
      <c r="H27" s="778">
        <f t="shared" ref="H27:H35" si="1">F27*G27</f>
        <v>0</v>
      </c>
    </row>
    <row r="28" spans="1:11" x14ac:dyDescent="0.2">
      <c r="A28" s="198"/>
      <c r="B28" s="147"/>
      <c r="C28" s="134"/>
      <c r="D28" s="134"/>
      <c r="E28" s="134"/>
      <c r="F28" s="801"/>
      <c r="G28" s="796">
        <v>0</v>
      </c>
      <c r="H28" s="778">
        <f t="shared" si="1"/>
        <v>0</v>
      </c>
    </row>
    <row r="29" spans="1:11" x14ac:dyDescent="0.2">
      <c r="A29" s="198"/>
      <c r="B29" s="147"/>
      <c r="C29" s="134"/>
      <c r="D29" s="134"/>
      <c r="E29" s="134"/>
      <c r="F29" s="801"/>
      <c r="G29" s="796">
        <v>0</v>
      </c>
      <c r="H29" s="778">
        <f t="shared" si="1"/>
        <v>0</v>
      </c>
    </row>
    <row r="30" spans="1:11" x14ac:dyDescent="0.2">
      <c r="A30" s="198"/>
      <c r="B30" s="147"/>
      <c r="C30" s="134"/>
      <c r="D30" s="134"/>
      <c r="E30" s="134"/>
      <c r="F30" s="801"/>
      <c r="G30" s="796">
        <v>0</v>
      </c>
      <c r="H30" s="778">
        <f t="shared" si="1"/>
        <v>0</v>
      </c>
    </row>
    <row r="31" spans="1:11" x14ac:dyDescent="0.2">
      <c r="A31" s="198"/>
      <c r="B31" s="147"/>
      <c r="C31" s="134"/>
      <c r="D31" s="134"/>
      <c r="E31" s="134"/>
      <c r="F31" s="801"/>
      <c r="G31" s="796">
        <v>0</v>
      </c>
      <c r="H31" s="778">
        <f t="shared" si="1"/>
        <v>0</v>
      </c>
    </row>
    <row r="32" spans="1:11" x14ac:dyDescent="0.2">
      <c r="A32" s="198"/>
      <c r="B32" s="147"/>
      <c r="C32" s="134"/>
      <c r="D32" s="134"/>
      <c r="E32" s="134"/>
      <c r="F32" s="801"/>
      <c r="G32" s="796">
        <v>0</v>
      </c>
      <c r="H32" s="778">
        <f t="shared" si="1"/>
        <v>0</v>
      </c>
    </row>
    <row r="33" spans="1:8" x14ac:dyDescent="0.2">
      <c r="A33" s="198"/>
      <c r="B33" s="147"/>
      <c r="C33" s="134"/>
      <c r="D33" s="134"/>
      <c r="E33" s="134"/>
      <c r="F33" s="801"/>
      <c r="G33" s="796">
        <v>0</v>
      </c>
      <c r="H33" s="778">
        <f t="shared" si="1"/>
        <v>0</v>
      </c>
    </row>
    <row r="34" spans="1:8" x14ac:dyDescent="0.2">
      <c r="A34" s="198"/>
      <c r="B34" s="147"/>
      <c r="C34" s="134"/>
      <c r="D34" s="134"/>
      <c r="E34" s="134"/>
      <c r="F34" s="801"/>
      <c r="G34" s="796">
        <v>0</v>
      </c>
      <c r="H34" s="778">
        <f t="shared" si="1"/>
        <v>0</v>
      </c>
    </row>
    <row r="35" spans="1:8" x14ac:dyDescent="0.2">
      <c r="A35" s="255"/>
      <c r="B35" s="182"/>
      <c r="C35" s="181"/>
      <c r="D35" s="181"/>
      <c r="E35" s="181"/>
      <c r="F35" s="801"/>
      <c r="G35" s="796">
        <v>0</v>
      </c>
      <c r="H35" s="784">
        <f t="shared" si="1"/>
        <v>0</v>
      </c>
    </row>
    <row r="36" spans="1:8" ht="15.75" thickBot="1" x14ac:dyDescent="0.25">
      <c r="A36" s="256"/>
      <c r="B36" s="257"/>
      <c r="C36" s="258"/>
      <c r="D36" s="258"/>
      <c r="E36" s="258"/>
      <c r="F36" s="806"/>
      <c r="G36" s="794"/>
      <c r="H36" s="785">
        <f>F36*G36</f>
        <v>0</v>
      </c>
    </row>
    <row r="37" spans="1:8" ht="15.75" thickTop="1" x14ac:dyDescent="0.2">
      <c r="A37" s="259"/>
      <c r="B37" s="167"/>
      <c r="C37" s="167"/>
      <c r="D37" s="167"/>
      <c r="E37" s="167"/>
      <c r="F37" s="807"/>
      <c r="G37" s="151" t="s">
        <v>176</v>
      </c>
      <c r="H37" s="779">
        <f>SUM(H26:H36)</f>
        <v>0</v>
      </c>
    </row>
    <row r="38" spans="1:8" ht="15.75" thickBot="1" x14ac:dyDescent="0.25">
      <c r="A38" s="260"/>
      <c r="B38" s="169"/>
      <c r="C38" s="169"/>
      <c r="D38" s="169"/>
      <c r="E38" s="169"/>
      <c r="F38" s="808"/>
      <c r="G38" s="404" t="s">
        <v>304</v>
      </c>
      <c r="H38" s="780"/>
    </row>
    <row r="39" spans="1:8" ht="15.75" thickTop="1" x14ac:dyDescent="0.2">
      <c r="A39" s="261"/>
      <c r="B39" s="262"/>
      <c r="C39" s="262"/>
      <c r="D39" s="262"/>
      <c r="E39" s="262"/>
      <c r="F39" s="809"/>
      <c r="G39" s="263"/>
      <c r="H39" s="779"/>
    </row>
    <row r="40" spans="1:8" x14ac:dyDescent="0.2">
      <c r="A40" s="228"/>
      <c r="B40" s="226"/>
      <c r="C40" s="226"/>
      <c r="D40" s="226"/>
      <c r="E40" s="226"/>
      <c r="F40" s="803"/>
      <c r="G40" s="226"/>
      <c r="H40" s="786"/>
    </row>
    <row r="41" spans="1:8" x14ac:dyDescent="0.2">
      <c r="A41" s="240" t="s">
        <v>260</v>
      </c>
      <c r="B41" s="241"/>
      <c r="C41" s="241"/>
      <c r="D41" s="241"/>
      <c r="E41" s="241"/>
      <c r="F41" s="804"/>
      <c r="G41" s="241"/>
      <c r="H41" s="782"/>
    </row>
    <row r="42" spans="1:8" ht="30" x14ac:dyDescent="0.2">
      <c r="A42" s="772" t="s">
        <v>3</v>
      </c>
      <c r="B42" s="773" t="s">
        <v>39</v>
      </c>
      <c r="C42" s="774" t="s">
        <v>22</v>
      </c>
      <c r="D42" s="774" t="s">
        <v>40</v>
      </c>
      <c r="E42" s="775" t="s">
        <v>41</v>
      </c>
      <c r="F42" s="805" t="s">
        <v>8</v>
      </c>
      <c r="G42" s="774" t="s">
        <v>376</v>
      </c>
      <c r="H42" s="783" t="s">
        <v>42</v>
      </c>
    </row>
    <row r="43" spans="1:8" x14ac:dyDescent="0.2">
      <c r="A43" s="243"/>
      <c r="B43" s="244"/>
      <c r="C43" s="245"/>
      <c r="D43" s="245"/>
      <c r="E43" s="245"/>
      <c r="F43" s="800"/>
      <c r="G43" s="791">
        <v>0</v>
      </c>
      <c r="H43" s="777">
        <f t="shared" ref="H43:H55" si="2">F43*G43</f>
        <v>0</v>
      </c>
    </row>
    <row r="44" spans="1:8" x14ac:dyDescent="0.2">
      <c r="A44" s="246"/>
      <c r="B44" s="247"/>
      <c r="C44" s="248"/>
      <c r="D44" s="248"/>
      <c r="E44" s="248"/>
      <c r="F44" s="801"/>
      <c r="G44" s="792">
        <v>0</v>
      </c>
      <c r="H44" s="778">
        <f t="shared" si="2"/>
        <v>0</v>
      </c>
    </row>
    <row r="45" spans="1:8" x14ac:dyDescent="0.2">
      <c r="A45" s="249"/>
      <c r="B45" s="247"/>
      <c r="C45" s="248"/>
      <c r="D45" s="248"/>
      <c r="E45" s="248"/>
      <c r="F45" s="801"/>
      <c r="G45" s="792">
        <v>0</v>
      </c>
      <c r="H45" s="778">
        <f t="shared" si="2"/>
        <v>0</v>
      </c>
    </row>
    <row r="46" spans="1:8" x14ac:dyDescent="0.2">
      <c r="A46" s="249"/>
      <c r="B46" s="247"/>
      <c r="C46" s="248"/>
      <c r="D46" s="248"/>
      <c r="E46" s="248"/>
      <c r="F46" s="801"/>
      <c r="G46" s="792">
        <v>0</v>
      </c>
      <c r="H46" s="778">
        <f t="shared" si="2"/>
        <v>0</v>
      </c>
    </row>
    <row r="47" spans="1:8" x14ac:dyDescent="0.2">
      <c r="A47" s="249"/>
      <c r="B47" s="247"/>
      <c r="C47" s="248"/>
      <c r="D47" s="248"/>
      <c r="E47" s="248"/>
      <c r="F47" s="801"/>
      <c r="G47" s="792">
        <v>0</v>
      </c>
      <c r="H47" s="778">
        <f t="shared" si="2"/>
        <v>0</v>
      </c>
    </row>
    <row r="48" spans="1:8" x14ac:dyDescent="0.2">
      <c r="A48" s="249"/>
      <c r="B48" s="247"/>
      <c r="C48" s="248"/>
      <c r="D48" s="248"/>
      <c r="E48" s="248"/>
      <c r="F48" s="801"/>
      <c r="G48" s="792">
        <v>0</v>
      </c>
      <c r="H48" s="778">
        <f t="shared" si="2"/>
        <v>0</v>
      </c>
    </row>
    <row r="49" spans="1:8" x14ac:dyDescent="0.2">
      <c r="A49" s="249"/>
      <c r="B49" s="247"/>
      <c r="C49" s="248"/>
      <c r="D49" s="248"/>
      <c r="E49" s="248"/>
      <c r="F49" s="801"/>
      <c r="G49" s="792">
        <v>0</v>
      </c>
      <c r="H49" s="778">
        <f t="shared" si="2"/>
        <v>0</v>
      </c>
    </row>
    <row r="50" spans="1:8" x14ac:dyDescent="0.2">
      <c r="A50" s="249"/>
      <c r="B50" s="247"/>
      <c r="C50" s="248"/>
      <c r="D50" s="248"/>
      <c r="E50" s="248"/>
      <c r="F50" s="801"/>
      <c r="G50" s="792">
        <v>0</v>
      </c>
      <c r="H50" s="778">
        <f t="shared" si="2"/>
        <v>0</v>
      </c>
    </row>
    <row r="51" spans="1:8" x14ac:dyDescent="0.2">
      <c r="A51" s="249"/>
      <c r="B51" s="247"/>
      <c r="C51" s="248"/>
      <c r="D51" s="248"/>
      <c r="E51" s="248"/>
      <c r="F51" s="801"/>
      <c r="G51" s="792">
        <v>0</v>
      </c>
      <c r="H51" s="778">
        <f t="shared" si="2"/>
        <v>0</v>
      </c>
    </row>
    <row r="52" spans="1:8" x14ac:dyDescent="0.2">
      <c r="A52" s="249"/>
      <c r="B52" s="247"/>
      <c r="C52" s="248"/>
      <c r="D52" s="248"/>
      <c r="E52" s="248"/>
      <c r="F52" s="801"/>
      <c r="G52" s="792">
        <v>0</v>
      </c>
      <c r="H52" s="778">
        <f t="shared" si="2"/>
        <v>0</v>
      </c>
    </row>
    <row r="53" spans="1:8" x14ac:dyDescent="0.2">
      <c r="A53" s="249"/>
      <c r="B53" s="247"/>
      <c r="C53" s="248"/>
      <c r="D53" s="248"/>
      <c r="E53" s="248"/>
      <c r="F53" s="801"/>
      <c r="G53" s="792"/>
      <c r="H53" s="778">
        <f t="shared" si="2"/>
        <v>0</v>
      </c>
    </row>
    <row r="54" spans="1:8" x14ac:dyDescent="0.2">
      <c r="A54" s="249"/>
      <c r="B54" s="247"/>
      <c r="C54" s="248"/>
      <c r="D54" s="248"/>
      <c r="E54" s="248"/>
      <c r="F54" s="801"/>
      <c r="G54" s="792"/>
      <c r="H54" s="778">
        <f t="shared" si="2"/>
        <v>0</v>
      </c>
    </row>
    <row r="55" spans="1:8" x14ac:dyDescent="0.2">
      <c r="A55" s="264"/>
      <c r="B55" s="265"/>
      <c r="C55" s="266"/>
      <c r="D55" s="266"/>
      <c r="E55" s="266"/>
      <c r="F55" s="801"/>
      <c r="G55" s="792"/>
      <c r="H55" s="784">
        <f t="shared" si="2"/>
        <v>0</v>
      </c>
    </row>
    <row r="56" spans="1:8" ht="15.75" thickBot="1" x14ac:dyDescent="0.25">
      <c r="A56" s="267"/>
      <c r="B56" s="268"/>
      <c r="C56" s="269"/>
      <c r="D56" s="269"/>
      <c r="E56" s="269"/>
      <c r="F56" s="806"/>
      <c r="G56" s="797"/>
      <c r="H56" s="785">
        <f>F56*G56</f>
        <v>0</v>
      </c>
    </row>
    <row r="57" spans="1:8" ht="15.75" thickTop="1" x14ac:dyDescent="0.2">
      <c r="A57" s="250"/>
      <c r="B57" s="251"/>
      <c r="C57" s="251"/>
      <c r="D57" s="251"/>
      <c r="E57" s="251"/>
      <c r="F57" s="810"/>
      <c r="G57" s="674" t="s">
        <v>262</v>
      </c>
      <c r="H57" s="779">
        <f>SUM(H43:H56)</f>
        <v>0</v>
      </c>
    </row>
    <row r="58" spans="1:8" ht="15.75" thickBot="1" x14ac:dyDescent="0.25">
      <c r="A58" s="270"/>
      <c r="B58" s="271"/>
      <c r="C58" s="271"/>
      <c r="D58" s="271"/>
      <c r="E58" s="271"/>
      <c r="F58" s="811"/>
      <c r="G58" s="404" t="s">
        <v>304</v>
      </c>
      <c r="H58" s="780"/>
    </row>
    <row r="59" spans="1:8" ht="15.75" thickTop="1" x14ac:dyDescent="0.2">
      <c r="A59" s="240" t="s">
        <v>261</v>
      </c>
      <c r="B59" s="241"/>
      <c r="C59" s="241"/>
      <c r="D59" s="241"/>
      <c r="E59" s="241"/>
      <c r="F59" s="804"/>
      <c r="G59" s="241"/>
      <c r="H59" s="782"/>
    </row>
    <row r="60" spans="1:8" ht="30" x14ac:dyDescent="0.2">
      <c r="A60" s="772" t="s">
        <v>3</v>
      </c>
      <c r="B60" s="773" t="s">
        <v>39</v>
      </c>
      <c r="C60" s="774" t="s">
        <v>22</v>
      </c>
      <c r="D60" s="774" t="s">
        <v>40</v>
      </c>
      <c r="E60" s="775" t="s">
        <v>41</v>
      </c>
      <c r="F60" s="805" t="s">
        <v>8</v>
      </c>
      <c r="G60" s="774" t="s">
        <v>376</v>
      </c>
      <c r="H60" s="783" t="s">
        <v>42</v>
      </c>
    </row>
    <row r="61" spans="1:8" x14ac:dyDescent="0.2">
      <c r="A61" s="243"/>
      <c r="B61" s="244"/>
      <c r="C61" s="245"/>
      <c r="D61" s="245"/>
      <c r="E61" s="245"/>
      <c r="F61" s="800"/>
      <c r="G61" s="798">
        <v>0</v>
      </c>
      <c r="H61" s="777">
        <f t="shared" ref="H61:H74" si="3">F61*G61</f>
        <v>0</v>
      </c>
    </row>
    <row r="62" spans="1:8" x14ac:dyDescent="0.2">
      <c r="A62" s="246"/>
      <c r="B62" s="247"/>
      <c r="C62" s="248"/>
      <c r="D62" s="248"/>
      <c r="E62" s="248"/>
      <c r="F62" s="801"/>
      <c r="G62" s="799">
        <v>0</v>
      </c>
      <c r="H62" s="778">
        <f t="shared" si="3"/>
        <v>0</v>
      </c>
    </row>
    <row r="63" spans="1:8" x14ac:dyDescent="0.2">
      <c r="A63" s="249"/>
      <c r="B63" s="247"/>
      <c r="C63" s="248"/>
      <c r="D63" s="248"/>
      <c r="E63" s="248"/>
      <c r="F63" s="801"/>
      <c r="G63" s="799">
        <v>0</v>
      </c>
      <c r="H63" s="778">
        <f t="shared" si="3"/>
        <v>0</v>
      </c>
    </row>
    <row r="64" spans="1:8" x14ac:dyDescent="0.2">
      <c r="A64" s="249"/>
      <c r="B64" s="247"/>
      <c r="C64" s="248"/>
      <c r="D64" s="248"/>
      <c r="E64" s="248"/>
      <c r="F64" s="801"/>
      <c r="G64" s="799">
        <v>0</v>
      </c>
      <c r="H64" s="778">
        <f t="shared" si="3"/>
        <v>0</v>
      </c>
    </row>
    <row r="65" spans="1:11" x14ac:dyDescent="0.2">
      <c r="A65" s="249"/>
      <c r="B65" s="247"/>
      <c r="C65" s="248"/>
      <c r="D65" s="248"/>
      <c r="E65" s="248"/>
      <c r="F65" s="801"/>
      <c r="G65" s="799">
        <v>0</v>
      </c>
      <c r="H65" s="778">
        <f t="shared" si="3"/>
        <v>0</v>
      </c>
    </row>
    <row r="66" spans="1:11" x14ac:dyDescent="0.2">
      <c r="A66" s="249"/>
      <c r="B66" s="247"/>
      <c r="C66" s="248"/>
      <c r="D66" s="248"/>
      <c r="E66" s="248"/>
      <c r="F66" s="801"/>
      <c r="G66" s="799">
        <v>0</v>
      </c>
      <c r="H66" s="778">
        <f t="shared" si="3"/>
        <v>0</v>
      </c>
    </row>
    <row r="67" spans="1:11" x14ac:dyDescent="0.2">
      <c r="A67" s="249"/>
      <c r="B67" s="247"/>
      <c r="C67" s="248"/>
      <c r="D67" s="248"/>
      <c r="E67" s="248"/>
      <c r="F67" s="801"/>
      <c r="G67" s="799">
        <v>0</v>
      </c>
      <c r="H67" s="778">
        <f t="shared" si="3"/>
        <v>0</v>
      </c>
    </row>
    <row r="68" spans="1:11" x14ac:dyDescent="0.2">
      <c r="A68" s="249"/>
      <c r="B68" s="247"/>
      <c r="C68" s="248"/>
      <c r="D68" s="248"/>
      <c r="E68" s="248"/>
      <c r="F68" s="801"/>
      <c r="G68" s="799">
        <v>0</v>
      </c>
      <c r="H68" s="778">
        <f t="shared" si="3"/>
        <v>0</v>
      </c>
    </row>
    <row r="69" spans="1:11" x14ac:dyDescent="0.2">
      <c r="A69" s="249"/>
      <c r="B69" s="247"/>
      <c r="C69" s="248"/>
      <c r="D69" s="248"/>
      <c r="E69" s="248"/>
      <c r="F69" s="801"/>
      <c r="G69" s="799">
        <v>0</v>
      </c>
      <c r="H69" s="778">
        <f t="shared" si="3"/>
        <v>0</v>
      </c>
    </row>
    <row r="70" spans="1:11" x14ac:dyDescent="0.2">
      <c r="A70" s="249"/>
      <c r="B70" s="247"/>
      <c r="C70" s="248"/>
      <c r="D70" s="248"/>
      <c r="E70" s="248"/>
      <c r="F70" s="801"/>
      <c r="G70" s="799">
        <v>0</v>
      </c>
      <c r="H70" s="778">
        <f t="shared" si="3"/>
        <v>0</v>
      </c>
    </row>
    <row r="71" spans="1:11" x14ac:dyDescent="0.2">
      <c r="A71" s="249"/>
      <c r="B71" s="247"/>
      <c r="C71" s="248"/>
      <c r="D71" s="248"/>
      <c r="E71" s="248"/>
      <c r="F71" s="801"/>
      <c r="G71" s="792"/>
      <c r="H71" s="778">
        <f t="shared" si="3"/>
        <v>0</v>
      </c>
    </row>
    <row r="72" spans="1:11" x14ac:dyDescent="0.2">
      <c r="A72" s="249"/>
      <c r="B72" s="247"/>
      <c r="C72" s="248"/>
      <c r="D72" s="248"/>
      <c r="E72" s="248"/>
      <c r="F72" s="801"/>
      <c r="G72" s="792"/>
      <c r="H72" s="778">
        <f t="shared" si="3"/>
        <v>0</v>
      </c>
    </row>
    <row r="73" spans="1:11" x14ac:dyDescent="0.2">
      <c r="A73" s="264"/>
      <c r="B73" s="265"/>
      <c r="C73" s="266"/>
      <c r="D73" s="266"/>
      <c r="E73" s="266"/>
      <c r="F73" s="801"/>
      <c r="G73" s="792"/>
      <c r="H73" s="784">
        <f t="shared" si="3"/>
        <v>0</v>
      </c>
    </row>
    <row r="74" spans="1:11" ht="15.75" thickBot="1" x14ac:dyDescent="0.25">
      <c r="A74" s="267"/>
      <c r="B74" s="268"/>
      <c r="C74" s="269"/>
      <c r="D74" s="269"/>
      <c r="E74" s="269"/>
      <c r="F74" s="806"/>
      <c r="G74" s="797"/>
      <c r="H74" s="785">
        <f t="shared" si="3"/>
        <v>0</v>
      </c>
    </row>
    <row r="75" spans="1:11" ht="15.75" thickTop="1" x14ac:dyDescent="0.2">
      <c r="A75" s="250"/>
      <c r="B75" s="251"/>
      <c r="C75" s="251"/>
      <c r="D75" s="251"/>
      <c r="E75" s="407"/>
      <c r="F75" s="407"/>
      <c r="G75" s="407" t="s">
        <v>177</v>
      </c>
      <c r="H75" s="787">
        <f>SUM(H61:H74)</f>
        <v>0</v>
      </c>
    </row>
    <row r="76" spans="1:11" x14ac:dyDescent="0.2">
      <c r="A76" s="235"/>
      <c r="B76" s="235"/>
      <c r="C76" s="235"/>
      <c r="D76" s="235"/>
      <c r="E76" s="408"/>
      <c r="F76" s="408"/>
      <c r="G76" s="408" t="s">
        <v>304</v>
      </c>
      <c r="H76" s="788"/>
    </row>
    <row r="77" spans="1:11" ht="15.75" x14ac:dyDescent="0.25">
      <c r="A77" s="235"/>
      <c r="B77" s="235"/>
      <c r="C77" s="235"/>
      <c r="D77" s="235"/>
      <c r="E77" s="408"/>
      <c r="F77" s="409"/>
      <c r="G77" s="410" t="s">
        <v>263</v>
      </c>
      <c r="H77" s="789">
        <f>H57+H75</f>
        <v>0</v>
      </c>
      <c r="J77" s="144"/>
      <c r="K77" s="406"/>
    </row>
    <row r="78" spans="1:11" ht="15.75" thickBot="1" x14ac:dyDescent="0.25">
      <c r="A78" s="371"/>
      <c r="B78" s="371"/>
      <c r="C78" s="371"/>
      <c r="D78" s="371"/>
      <c r="E78" s="411"/>
      <c r="F78" s="411"/>
      <c r="G78" s="412" t="s">
        <v>304</v>
      </c>
      <c r="H78" s="790">
        <f>H22+H38+H58+H76</f>
        <v>0</v>
      </c>
    </row>
    <row r="79" spans="1:11" ht="15.75" thickTop="1" x14ac:dyDescent="0.2"/>
  </sheetData>
  <mergeCells count="4">
    <mergeCell ref="B3:C3"/>
    <mergeCell ref="F5:H5"/>
    <mergeCell ref="F6:H6"/>
    <mergeCell ref="F7:H7"/>
  </mergeCells>
  <phoneticPr fontId="34"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P23" sqref="P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98"/>
      <c r="B1" s="999"/>
      <c r="C1" s="999"/>
      <c r="D1" s="1000" t="s">
        <v>405</v>
      </c>
      <c r="E1" s="1001"/>
      <c r="F1" s="1001"/>
      <c r="G1" s="999"/>
      <c r="H1" s="999"/>
      <c r="I1" s="999"/>
      <c r="J1" s="999"/>
      <c r="K1" s="999"/>
      <c r="L1" s="999"/>
      <c r="M1" s="1002" t="s">
        <v>406</v>
      </c>
      <c r="N1" s="1003"/>
      <c r="O1" s="1002"/>
    </row>
    <row r="2" spans="1:15" x14ac:dyDescent="0.2">
      <c r="A2" s="1004"/>
      <c r="B2" s="1005"/>
      <c r="C2" s="1006"/>
      <c r="D2" s="1006" t="s">
        <v>407</v>
      </c>
      <c r="E2" s="1006"/>
      <c r="F2" s="1006"/>
      <c r="G2" s="1006"/>
      <c r="H2" s="1006"/>
      <c r="I2" s="1006"/>
      <c r="J2" s="1006"/>
      <c r="K2" s="1006"/>
      <c r="L2" s="1006"/>
      <c r="M2" s="1006"/>
      <c r="N2" s="1005" t="s">
        <v>408</v>
      </c>
      <c r="O2" s="1007"/>
    </row>
    <row r="3" spans="1:15" x14ac:dyDescent="0.2">
      <c r="A3" s="1004"/>
      <c r="B3" s="1005"/>
      <c r="C3" s="1006"/>
      <c r="D3" s="1006"/>
      <c r="E3" s="1006"/>
      <c r="F3" s="1006"/>
      <c r="G3" s="1006"/>
      <c r="H3" s="1006"/>
      <c r="I3" s="1006"/>
      <c r="J3" s="1006"/>
      <c r="K3" s="1006"/>
      <c r="L3" s="1006"/>
      <c r="M3" s="1006"/>
      <c r="N3" s="1006"/>
      <c r="O3" s="1007"/>
    </row>
    <row r="4" spans="1:15" x14ac:dyDescent="0.2">
      <c r="A4" s="1004"/>
      <c r="B4" s="1005"/>
      <c r="C4" s="1006"/>
      <c r="D4" s="1006"/>
      <c r="E4" s="1008" t="s">
        <v>409</v>
      </c>
      <c r="F4" s="1006"/>
      <c r="G4" s="1006"/>
      <c r="H4" s="1006"/>
      <c r="I4" s="1009" t="s">
        <v>410</v>
      </c>
      <c r="J4" s="1010">
        <v>0</v>
      </c>
      <c r="K4" s="1006"/>
      <c r="L4" s="1006"/>
      <c r="M4" s="1011" t="s">
        <v>411</v>
      </c>
      <c r="N4" s="1006"/>
      <c r="O4" s="1012"/>
    </row>
    <row r="5" spans="1:15" x14ac:dyDescent="0.2">
      <c r="A5" s="1004"/>
      <c r="B5" s="1005"/>
      <c r="C5" s="1006"/>
      <c r="D5" s="1006"/>
      <c r="E5" s="1700" t="s">
        <v>243</v>
      </c>
      <c r="F5" s="1701"/>
      <c r="G5" s="1702">
        <v>0</v>
      </c>
      <c r="H5" s="1703"/>
      <c r="I5" s="1006"/>
      <c r="J5" s="1006"/>
      <c r="K5" s="1006"/>
      <c r="L5" s="1006"/>
      <c r="M5" s="1011" t="s">
        <v>412</v>
      </c>
      <c r="N5" s="1704"/>
      <c r="O5" s="1705"/>
    </row>
    <row r="6" spans="1:15" x14ac:dyDescent="0.2">
      <c r="A6" s="1013" t="s">
        <v>413</v>
      </c>
      <c r="B6" s="1005"/>
      <c r="C6" s="1014"/>
      <c r="D6" s="1015" t="s">
        <v>410</v>
      </c>
      <c r="E6" s="1016"/>
      <c r="F6" s="1016"/>
      <c r="G6" s="1016"/>
      <c r="H6" s="1016"/>
      <c r="I6" s="1016"/>
      <c r="J6" s="1016"/>
      <c r="K6" s="1016"/>
      <c r="L6" s="1016"/>
      <c r="M6" s="1016"/>
      <c r="N6" s="1006"/>
      <c r="O6" s="1007"/>
    </row>
    <row r="7" spans="1:15" x14ac:dyDescent="0.2">
      <c r="A7" s="1013" t="s">
        <v>414</v>
      </c>
      <c r="B7" s="1005"/>
      <c r="C7" s="1009"/>
      <c r="D7" s="1015" t="s">
        <v>410</v>
      </c>
      <c r="E7" s="1016"/>
      <c r="F7" s="1016"/>
      <c r="G7" s="1016"/>
      <c r="H7" s="1016"/>
      <c r="I7" s="1016"/>
      <c r="J7" s="1017"/>
      <c r="K7" s="1016"/>
      <c r="L7" s="1016"/>
      <c r="M7" s="1016"/>
      <c r="N7" s="1006"/>
      <c r="O7" s="1007"/>
    </row>
    <row r="8" spans="1:15" x14ac:dyDescent="0.2">
      <c r="A8" s="1004"/>
      <c r="B8" s="1005"/>
      <c r="C8" s="1006"/>
      <c r="D8" s="1005"/>
      <c r="E8" s="1005"/>
      <c r="F8" s="1005"/>
      <c r="G8" s="1005"/>
      <c r="H8" s="1005"/>
      <c r="I8" s="1005"/>
      <c r="J8" s="1018"/>
      <c r="K8" s="1005"/>
      <c r="L8" s="1005"/>
      <c r="M8" s="1005"/>
      <c r="N8" s="1005"/>
      <c r="O8" s="1007"/>
    </row>
    <row r="9" spans="1:15" x14ac:dyDescent="0.2">
      <c r="A9" s="1013" t="s">
        <v>415</v>
      </c>
      <c r="B9" s="1005"/>
      <c r="C9" s="1015" t="s">
        <v>416</v>
      </c>
      <c r="D9" s="1006"/>
      <c r="E9" s="1006"/>
      <c r="F9" s="1006"/>
      <c r="G9" s="1006"/>
      <c r="H9" s="1005"/>
      <c r="I9" s="1005"/>
      <c r="J9" s="1006"/>
      <c r="K9" s="1006"/>
      <c r="L9" s="1006"/>
      <c r="M9" s="1006"/>
      <c r="N9" s="1006"/>
      <c r="O9" s="1007"/>
    </row>
    <row r="10" spans="1:15" x14ac:dyDescent="0.2">
      <c r="A10" s="1019" t="s">
        <v>417</v>
      </c>
      <c r="B10" s="1020"/>
      <c r="C10" s="1021"/>
      <c r="D10" s="1021"/>
      <c r="E10" s="1021"/>
      <c r="F10" s="1021"/>
      <c r="G10" s="1021"/>
      <c r="H10" s="1022" t="s">
        <v>418</v>
      </c>
      <c r="I10" s="1023"/>
      <c r="J10" s="1024" t="s">
        <v>419</v>
      </c>
      <c r="K10" s="1025" t="s">
        <v>420</v>
      </c>
      <c r="L10" s="1026"/>
      <c r="M10" s="1027"/>
      <c r="N10" s="1028" t="s">
        <v>421</v>
      </c>
      <c r="O10" s="1029" t="s">
        <v>422</v>
      </c>
    </row>
    <row r="11" spans="1:15" x14ac:dyDescent="0.2">
      <c r="A11" s="1030"/>
      <c r="B11" s="1031"/>
      <c r="C11" s="1032"/>
      <c r="D11" s="1033" t="s">
        <v>423</v>
      </c>
      <c r="E11" s="1034"/>
      <c r="F11" s="1035" t="s">
        <v>424</v>
      </c>
      <c r="G11" s="1036"/>
      <c r="H11" s="1037" t="s">
        <v>425</v>
      </c>
      <c r="I11" s="1005"/>
      <c r="J11" s="1038" t="s">
        <v>426</v>
      </c>
      <c r="K11" s="1039" t="s">
        <v>427</v>
      </c>
      <c r="L11" s="1031" t="s">
        <v>428</v>
      </c>
      <c r="M11" s="1024" t="s">
        <v>429</v>
      </c>
      <c r="N11" s="1040" t="s">
        <v>430</v>
      </c>
      <c r="O11" s="1041" t="s">
        <v>431</v>
      </c>
    </row>
    <row r="12" spans="1:15" x14ac:dyDescent="0.2">
      <c r="A12" s="1042"/>
      <c r="B12" s="1706" t="s">
        <v>3</v>
      </c>
      <c r="C12" s="1707"/>
      <c r="D12" s="1043" t="s">
        <v>432</v>
      </c>
      <c r="E12" s="1044"/>
      <c r="F12" s="1045" t="s">
        <v>432</v>
      </c>
      <c r="G12" s="1044"/>
      <c r="H12" s="1706" t="s">
        <v>433</v>
      </c>
      <c r="I12" s="1708"/>
      <c r="J12" s="1046" t="s">
        <v>434</v>
      </c>
      <c r="K12" s="1047" t="s">
        <v>435</v>
      </c>
      <c r="L12" s="1045" t="s">
        <v>436</v>
      </c>
      <c r="M12" s="1048" t="s">
        <v>437</v>
      </c>
      <c r="N12" s="1046" t="s">
        <v>438</v>
      </c>
      <c r="O12" s="1049" t="s">
        <v>439</v>
      </c>
    </row>
    <row r="13" spans="1:15" x14ac:dyDescent="0.2">
      <c r="A13" s="1050" t="s">
        <v>440</v>
      </c>
      <c r="B13" s="1051"/>
      <c r="C13" s="1052"/>
      <c r="D13" s="1709"/>
      <c r="E13" s="1710"/>
      <c r="F13" s="1051"/>
      <c r="G13" s="1052"/>
      <c r="H13" s="1053"/>
      <c r="I13" s="1054"/>
      <c r="J13" s="1055"/>
      <c r="K13" s="1056"/>
      <c r="L13" s="1057"/>
      <c r="M13" s="1058"/>
      <c r="N13" s="1052"/>
      <c r="O13" s="1059"/>
    </row>
    <row r="14" spans="1:15" x14ac:dyDescent="0.2">
      <c r="A14" s="1060" t="s">
        <v>441</v>
      </c>
      <c r="B14" s="1061"/>
      <c r="C14" s="1062"/>
      <c r="D14" s="1047"/>
      <c r="E14" s="1063"/>
      <c r="F14" s="1061"/>
      <c r="G14" s="1062"/>
      <c r="H14" s="1064"/>
      <c r="I14" s="1065"/>
      <c r="J14" s="1066"/>
      <c r="K14" s="1067"/>
      <c r="L14" s="1067"/>
      <c r="M14" s="1068"/>
      <c r="N14" s="1046"/>
      <c r="O14" s="1069"/>
    </row>
    <row r="15" spans="1:15" x14ac:dyDescent="0.2">
      <c r="A15" s="1070"/>
      <c r="B15" s="1071"/>
      <c r="C15" s="1005"/>
      <c r="D15" s="1040"/>
      <c r="E15" s="1072"/>
      <c r="F15" s="1071"/>
      <c r="G15" s="1005"/>
      <c r="H15" s="1005"/>
      <c r="I15" s="1005"/>
      <c r="J15" s="1014" t="s">
        <v>442</v>
      </c>
      <c r="K15" s="1040" t="s">
        <v>443</v>
      </c>
      <c r="L15" s="1014" t="s">
        <v>444</v>
      </c>
      <c r="M15" s="1040" t="s">
        <v>445</v>
      </c>
      <c r="N15" s="1005"/>
      <c r="O15" s="1073" t="s">
        <v>8</v>
      </c>
    </row>
    <row r="16" spans="1:15" ht="15.75" thickBot="1" x14ac:dyDescent="0.25">
      <c r="A16" s="1004" t="s">
        <v>446</v>
      </c>
      <c r="B16" s="1071"/>
      <c r="C16" s="1005"/>
      <c r="D16" s="1040"/>
      <c r="E16" s="1072"/>
      <c r="F16" s="1071"/>
      <c r="G16" s="1005"/>
      <c r="H16" s="1005"/>
      <c r="I16" s="1005"/>
      <c r="J16" s="1015" t="s">
        <v>447</v>
      </c>
      <c r="K16" s="1005"/>
      <c r="L16" s="1074"/>
      <c r="M16" s="1015"/>
      <c r="N16" s="1005"/>
      <c r="O16" s="1075">
        <f>J13+J14+K13+K14+L13+L14+M13+M14</f>
        <v>0</v>
      </c>
    </row>
    <row r="17" spans="1:15" x14ac:dyDescent="0.2">
      <c r="A17" s="1004" t="s">
        <v>448</v>
      </c>
      <c r="B17" s="1071"/>
      <c r="C17" s="1005"/>
      <c r="D17" s="1040"/>
      <c r="E17" s="1076"/>
      <c r="F17" s="1071"/>
      <c r="G17" s="1005"/>
      <c r="H17" s="1005"/>
      <c r="I17" s="1005"/>
      <c r="J17" s="1040"/>
      <c r="K17" s="1077"/>
      <c r="L17" s="1078"/>
      <c r="M17" s="1079"/>
      <c r="N17" s="1080" t="s">
        <v>449</v>
      </c>
      <c r="O17" s="1081" t="s">
        <v>8</v>
      </c>
    </row>
    <row r="18" spans="1:15" ht="15.75" thickBot="1" x14ac:dyDescent="0.25">
      <c r="A18" s="1082" t="s">
        <v>450</v>
      </c>
      <c r="B18" s="1083"/>
      <c r="C18" s="1084"/>
      <c r="D18" s="1085"/>
      <c r="E18" s="1086"/>
      <c r="F18" s="1083"/>
      <c r="G18" s="1084"/>
      <c r="H18" s="1084"/>
      <c r="I18" s="1084"/>
      <c r="J18" s="1085"/>
      <c r="K18" s="1087" t="s">
        <v>451</v>
      </c>
      <c r="L18" s="1086"/>
      <c r="M18" s="1085"/>
      <c r="N18" s="1088">
        <v>0</v>
      </c>
      <c r="O18" s="1089"/>
    </row>
    <row r="19" spans="1:15" ht="15.75" thickTop="1" x14ac:dyDescent="0.2">
      <c r="A19" s="1004"/>
      <c r="B19" s="1071"/>
      <c r="C19" s="1005"/>
      <c r="D19" s="1040"/>
      <c r="E19" s="1076"/>
      <c r="F19" s="1071"/>
      <c r="G19" s="1005"/>
      <c r="H19" s="1005"/>
      <c r="I19" s="1005"/>
      <c r="J19" s="1040"/>
      <c r="K19" s="1071"/>
      <c r="L19" s="1076"/>
      <c r="M19" s="1040"/>
      <c r="N19" s="1040"/>
      <c r="O19" s="1090"/>
    </row>
    <row r="20" spans="1:15" x14ac:dyDescent="0.2">
      <c r="A20" s="1019" t="s">
        <v>452</v>
      </c>
      <c r="B20" s="1021"/>
      <c r="C20" s="1020"/>
      <c r="D20" s="1021"/>
      <c r="E20" s="1021"/>
      <c r="F20" s="1021"/>
      <c r="G20" s="1021"/>
      <c r="H20" s="1021"/>
      <c r="I20" s="1021"/>
      <c r="J20" s="1021"/>
      <c r="K20" s="1021"/>
      <c r="L20" s="1021"/>
      <c r="M20" s="1021"/>
      <c r="N20" s="1021"/>
      <c r="O20" s="1091"/>
    </row>
    <row r="21" spans="1:15" x14ac:dyDescent="0.2">
      <c r="A21" s="1092"/>
      <c r="B21" s="1020" t="s">
        <v>453</v>
      </c>
      <c r="C21" s="1062"/>
      <c r="D21" s="1021"/>
      <c r="E21" s="1021"/>
      <c r="F21" s="1021"/>
      <c r="G21" s="1021"/>
      <c r="H21" s="1093"/>
      <c r="I21" s="1020" t="s">
        <v>454</v>
      </c>
      <c r="J21" s="1021"/>
      <c r="K21" s="1020"/>
      <c r="L21" s="1021"/>
      <c r="M21" s="1094" t="s">
        <v>455</v>
      </c>
      <c r="N21" s="1025"/>
      <c r="O21" s="1095"/>
    </row>
    <row r="22" spans="1:15" x14ac:dyDescent="0.2">
      <c r="A22" s="1096" t="s">
        <v>456</v>
      </c>
      <c r="B22" s="1044"/>
      <c r="C22" s="1097"/>
      <c r="D22" s="1098" t="s">
        <v>457</v>
      </c>
      <c r="E22" s="1044"/>
      <c r="F22" s="1046"/>
      <c r="G22" s="1046"/>
      <c r="H22" s="1099" t="s">
        <v>458</v>
      </c>
      <c r="I22" s="1021"/>
      <c r="J22" s="1021"/>
      <c r="K22" s="1100" t="s">
        <v>459</v>
      </c>
      <c r="L22" s="1021"/>
      <c r="M22" s="1101" t="s">
        <v>460</v>
      </c>
      <c r="N22" s="1102" t="s">
        <v>451</v>
      </c>
      <c r="O22" s="1103"/>
    </row>
    <row r="23" spans="1:15" x14ac:dyDescent="0.2">
      <c r="A23" s="1060" t="s">
        <v>435</v>
      </c>
      <c r="B23" s="1098" t="s">
        <v>3</v>
      </c>
      <c r="C23" s="1044"/>
      <c r="D23" s="1098" t="s">
        <v>435</v>
      </c>
      <c r="E23" s="1044"/>
      <c r="F23" s="1104" t="s">
        <v>3</v>
      </c>
      <c r="G23" s="1046"/>
      <c r="H23" s="1711" t="s">
        <v>435</v>
      </c>
      <c r="I23" s="1712"/>
      <c r="J23" s="1104" t="s">
        <v>3</v>
      </c>
      <c r="K23" s="1104" t="s">
        <v>435</v>
      </c>
      <c r="L23" s="1104" t="s">
        <v>3</v>
      </c>
      <c r="M23" s="1105" t="s">
        <v>435</v>
      </c>
      <c r="N23" s="1106" t="s">
        <v>449</v>
      </c>
      <c r="O23" s="1107" t="s">
        <v>461</v>
      </c>
    </row>
    <row r="24" spans="1:15" x14ac:dyDescent="0.2">
      <c r="A24" s="1108"/>
      <c r="B24" s="1109"/>
      <c r="C24" s="1016"/>
      <c r="D24" s="1110"/>
      <c r="E24" s="1111"/>
      <c r="F24" s="1109"/>
      <c r="G24" s="1016"/>
      <c r="H24" s="1112"/>
      <c r="I24" s="1113"/>
      <c r="J24" s="1114"/>
      <c r="K24" s="1109"/>
      <c r="L24" s="1114"/>
      <c r="M24" s="1115"/>
      <c r="N24" s="1116"/>
      <c r="O24" s="1117"/>
    </row>
    <row r="25" spans="1:15" x14ac:dyDescent="0.2">
      <c r="A25" s="1108"/>
      <c r="B25" s="1109"/>
      <c r="C25" s="1016"/>
      <c r="D25" s="1110"/>
      <c r="E25" s="1111"/>
      <c r="F25" s="1109"/>
      <c r="G25" s="1016"/>
      <c r="H25" s="1112"/>
      <c r="I25" s="1113"/>
      <c r="J25" s="1114"/>
      <c r="K25" s="1109"/>
      <c r="L25" s="1114"/>
      <c r="M25" s="1115"/>
      <c r="N25" s="1116"/>
      <c r="O25" s="1117"/>
    </row>
    <row r="26" spans="1:15" x14ac:dyDescent="0.2">
      <c r="A26" s="1118"/>
      <c r="B26" s="1061"/>
      <c r="C26" s="1062"/>
      <c r="D26" s="1119"/>
      <c r="E26" s="1120"/>
      <c r="F26" s="1061"/>
      <c r="G26" s="1062"/>
      <c r="H26" s="1112"/>
      <c r="I26" s="1065"/>
      <c r="J26" s="1121"/>
      <c r="K26" s="1061"/>
      <c r="L26" s="1121"/>
      <c r="M26" s="1122"/>
      <c r="N26" s="1046"/>
      <c r="O26" s="1123"/>
    </row>
    <row r="27" spans="1:15" ht="15.75" thickBot="1" x14ac:dyDescent="0.25">
      <c r="A27" s="1124"/>
      <c r="B27" s="1125"/>
      <c r="C27" s="1125"/>
      <c r="D27" s="1125"/>
      <c r="E27" s="1125"/>
      <c r="F27" s="1125"/>
      <c r="G27" s="1125"/>
      <c r="H27" s="1126"/>
      <c r="I27" s="1125"/>
      <c r="J27" s="1125"/>
      <c r="K27" s="1125"/>
      <c r="L27" s="1127" t="s">
        <v>462</v>
      </c>
      <c r="M27" s="1128"/>
      <c r="N27" s="1129"/>
      <c r="O27" s="1130"/>
    </row>
    <row r="28" spans="1:15" ht="15.75" thickTop="1" x14ac:dyDescent="0.2">
      <c r="A28" s="1004"/>
      <c r="B28" s="1005"/>
      <c r="C28" s="1006"/>
      <c r="D28" s="1006"/>
      <c r="E28" s="1006"/>
      <c r="F28" s="1006"/>
      <c r="G28" s="1006"/>
      <c r="H28" s="1015"/>
      <c r="I28" s="1005"/>
      <c r="J28" s="1014"/>
      <c r="K28" s="1040"/>
      <c r="L28" s="1014"/>
      <c r="M28" s="1040"/>
      <c r="N28" s="1005"/>
      <c r="O28" s="1007"/>
    </row>
    <row r="29" spans="1:15" x14ac:dyDescent="0.2">
      <c r="A29" s="1013" t="s">
        <v>463</v>
      </c>
      <c r="B29" s="1005"/>
      <c r="C29" s="1062"/>
      <c r="D29" s="1006"/>
      <c r="E29" s="1006"/>
      <c r="F29" s="1006"/>
      <c r="G29" s="1006"/>
      <c r="H29" s="1006"/>
      <c r="I29" s="1006"/>
      <c r="J29" s="1006"/>
      <c r="K29" s="1006"/>
      <c r="L29" s="1006"/>
      <c r="M29" s="1006"/>
      <c r="N29" s="1006"/>
      <c r="O29" s="1007"/>
    </row>
    <row r="30" spans="1:15" x14ac:dyDescent="0.2">
      <c r="A30" s="1019" t="s">
        <v>464</v>
      </c>
      <c r="B30" s="1020"/>
      <c r="C30" s="1062"/>
      <c r="D30" s="1021"/>
      <c r="E30" s="1021"/>
      <c r="F30" s="1021"/>
      <c r="G30" s="1131"/>
      <c r="H30" s="1005"/>
      <c r="I30" s="1006"/>
      <c r="J30" s="1100" t="s">
        <v>465</v>
      </c>
      <c r="K30" s="1132"/>
      <c r="L30" s="1021"/>
      <c r="M30" s="1021"/>
      <c r="N30" s="1021"/>
      <c r="O30" s="1133"/>
    </row>
    <row r="31" spans="1:15" x14ac:dyDescent="0.2">
      <c r="A31" s="1096" t="s">
        <v>466</v>
      </c>
      <c r="B31" s="1044"/>
      <c r="C31" s="1134"/>
      <c r="D31" s="1008" t="s">
        <v>467</v>
      </c>
      <c r="E31" s="1006"/>
      <c r="F31" s="1135" t="s">
        <v>468</v>
      </c>
      <c r="G31" s="1136"/>
      <c r="H31" s="1005"/>
      <c r="I31" s="1006"/>
      <c r="J31" s="1100" t="s">
        <v>469</v>
      </c>
      <c r="K31" s="1021"/>
      <c r="L31" s="1021"/>
      <c r="M31" s="1021"/>
      <c r="N31" s="1021"/>
      <c r="O31" s="1137" t="s">
        <v>470</v>
      </c>
    </row>
    <row r="32" spans="1:15" x14ac:dyDescent="0.2">
      <c r="A32" s="1060" t="s">
        <v>449</v>
      </c>
      <c r="B32" s="1138" t="s">
        <v>471</v>
      </c>
      <c r="C32" s="1139"/>
      <c r="D32" s="1140" t="s">
        <v>472</v>
      </c>
      <c r="E32" s="1044"/>
      <c r="F32" s="1141" t="s">
        <v>473</v>
      </c>
      <c r="G32" s="1065"/>
      <c r="H32" s="1040"/>
      <c r="I32" s="1006"/>
      <c r="J32" s="1141" t="s">
        <v>474</v>
      </c>
      <c r="K32" s="1062"/>
      <c r="L32" s="1142"/>
      <c r="M32" s="1143"/>
      <c r="N32" s="1143"/>
      <c r="O32" s="1144"/>
    </row>
    <row r="33" spans="1:15" x14ac:dyDescent="0.2">
      <c r="A33" s="1145">
        <v>0</v>
      </c>
      <c r="B33" s="1146"/>
      <c r="C33" s="1147"/>
      <c r="D33" s="1148"/>
      <c r="E33" s="1149" t="s">
        <v>475</v>
      </c>
      <c r="F33" s="1150">
        <f>A33*D33</f>
        <v>0</v>
      </c>
      <c r="G33" s="1054"/>
      <c r="H33" s="1040"/>
      <c r="I33" s="1006"/>
      <c r="J33" s="1024" t="s">
        <v>5</v>
      </c>
      <c r="K33" s="1024" t="s">
        <v>5</v>
      </c>
      <c r="L33" s="1024" t="s">
        <v>476</v>
      </c>
      <c r="M33" s="1151" t="s">
        <v>5</v>
      </c>
      <c r="N33" s="1151" t="s">
        <v>477</v>
      </c>
      <c r="O33" s="1152" t="s">
        <v>478</v>
      </c>
    </row>
    <row r="34" spans="1:15" x14ac:dyDescent="0.2">
      <c r="A34" s="1153">
        <v>0</v>
      </c>
      <c r="B34" s="1154" t="s">
        <v>479</v>
      </c>
      <c r="C34" s="1155"/>
      <c r="D34" s="1156"/>
      <c r="E34" s="1157" t="s">
        <v>475</v>
      </c>
      <c r="F34" s="1158">
        <f>A34*D34</f>
        <v>0</v>
      </c>
      <c r="G34" s="1113"/>
      <c r="H34" s="1005"/>
      <c r="I34" s="1006"/>
      <c r="J34" s="1048" t="s">
        <v>480</v>
      </c>
      <c r="K34" s="1048" t="s">
        <v>481</v>
      </c>
      <c r="L34" s="1048" t="s">
        <v>482</v>
      </c>
      <c r="M34" s="1106" t="s">
        <v>461</v>
      </c>
      <c r="N34" s="1106" t="s">
        <v>472</v>
      </c>
      <c r="O34" s="1159" t="s">
        <v>473</v>
      </c>
    </row>
    <row r="35" spans="1:15" x14ac:dyDescent="0.2">
      <c r="A35" s="1160"/>
      <c r="B35" s="1161">
        <v>0</v>
      </c>
      <c r="C35" s="1162" t="s">
        <v>483</v>
      </c>
      <c r="D35" s="1163"/>
      <c r="E35" s="1164" t="s">
        <v>484</v>
      </c>
      <c r="F35" s="1165">
        <f>B35*D35</f>
        <v>0</v>
      </c>
      <c r="G35" s="1162"/>
      <c r="H35" s="1005"/>
      <c r="I35" s="1006"/>
      <c r="J35" s="1166"/>
      <c r="K35" s="1167"/>
      <c r="L35" s="1168"/>
      <c r="M35" s="1169"/>
      <c r="N35" s="1170"/>
      <c r="O35" s="1171"/>
    </row>
    <row r="36" spans="1:15" x14ac:dyDescent="0.2">
      <c r="A36" s="1172" t="s">
        <v>479</v>
      </c>
      <c r="B36" s="1173">
        <v>0</v>
      </c>
      <c r="C36" s="1062" t="s">
        <v>483</v>
      </c>
      <c r="D36" s="1174"/>
      <c r="E36" s="1175" t="s">
        <v>484</v>
      </c>
      <c r="F36" s="1176">
        <f>B36*D36</f>
        <v>0</v>
      </c>
      <c r="G36" s="1065"/>
      <c r="H36" s="1005"/>
      <c r="I36" s="1006"/>
      <c r="J36" s="1066">
        <f>M27</f>
        <v>0</v>
      </c>
      <c r="K36" s="1177" t="s">
        <v>485</v>
      </c>
      <c r="L36" s="1066"/>
      <c r="M36" s="1068">
        <f>J36-L36</f>
        <v>0</v>
      </c>
      <c r="N36" s="1178"/>
      <c r="O36" s="1179">
        <f>M36*N36</f>
        <v>0</v>
      </c>
    </row>
    <row r="37" spans="1:15" ht="15.75" thickBot="1" x14ac:dyDescent="0.25">
      <c r="A37" s="1180"/>
      <c r="B37" s="1181"/>
      <c r="C37" s="1181"/>
      <c r="D37" s="1182" t="s">
        <v>486</v>
      </c>
      <c r="E37" s="1183"/>
      <c r="F37" s="1184">
        <f>SUM(F33:F36)</f>
        <v>0</v>
      </c>
      <c r="G37" s="1185"/>
      <c r="H37" s="1084"/>
      <c r="I37" s="1084"/>
      <c r="J37" s="1186"/>
      <c r="K37" s="1181"/>
      <c r="L37" s="1181"/>
      <c r="M37" s="1182" t="s">
        <v>487</v>
      </c>
      <c r="N37" s="1084"/>
      <c r="O37" s="1187">
        <f>SUM(O35:O36)</f>
        <v>0</v>
      </c>
    </row>
    <row r="38" spans="1:15" ht="15.75" thickTop="1" x14ac:dyDescent="0.2">
      <c r="A38" s="1004"/>
      <c r="B38" s="1005"/>
      <c r="C38" s="1006"/>
      <c r="D38" s="1015"/>
      <c r="E38" s="1005"/>
      <c r="F38" s="1188"/>
      <c r="G38" s="1005"/>
      <c r="H38" s="1006"/>
      <c r="I38" s="1006"/>
      <c r="J38" s="1006"/>
      <c r="K38" s="1006"/>
      <c r="L38" s="1006"/>
      <c r="M38" s="1006"/>
      <c r="N38" s="1006"/>
      <c r="O38" s="1007"/>
    </row>
    <row r="39" spans="1:15" x14ac:dyDescent="0.2">
      <c r="A39" s="1013" t="s">
        <v>488</v>
      </c>
      <c r="B39" s="1015"/>
      <c r="C39" s="1062"/>
      <c r="D39" s="1006"/>
      <c r="E39" s="1006"/>
      <c r="F39" s="1189"/>
      <c r="G39" s="1006"/>
      <c r="H39" s="1006"/>
      <c r="I39" s="1006"/>
      <c r="J39" s="1006"/>
      <c r="K39" s="1062"/>
      <c r="L39" s="1006"/>
      <c r="M39" s="1006"/>
      <c r="N39" s="1006"/>
      <c r="O39" s="1007"/>
    </row>
    <row r="40" spans="1:15" x14ac:dyDescent="0.2">
      <c r="A40" s="1190" t="s">
        <v>47</v>
      </c>
      <c r="B40" s="1191" t="s">
        <v>489</v>
      </c>
      <c r="C40" s="1192"/>
      <c r="D40" s="1033" t="s">
        <v>490</v>
      </c>
      <c r="E40" s="1032"/>
      <c r="F40" s="1022"/>
      <c r="G40" s="1193"/>
      <c r="H40" s="1191"/>
      <c r="I40" s="1193"/>
      <c r="J40" s="1194" t="s">
        <v>54</v>
      </c>
      <c r="K40" s="1195" t="s">
        <v>491</v>
      </c>
      <c r="L40" s="1194" t="s">
        <v>472</v>
      </c>
      <c r="M40" s="1713" t="s">
        <v>184</v>
      </c>
      <c r="N40" s="1714"/>
      <c r="O40" s="1196" t="s">
        <v>6</v>
      </c>
    </row>
    <row r="41" spans="1:15" x14ac:dyDescent="0.2">
      <c r="A41" s="1060" t="s">
        <v>48</v>
      </c>
      <c r="B41" s="1098" t="s">
        <v>492</v>
      </c>
      <c r="C41" s="1044"/>
      <c r="D41" s="1098" t="s">
        <v>492</v>
      </c>
      <c r="E41" s="1044"/>
      <c r="F41" s="1098" t="s">
        <v>493</v>
      </c>
      <c r="G41" s="1044"/>
      <c r="H41" s="1197" t="s">
        <v>5</v>
      </c>
      <c r="I41" s="1140" t="s">
        <v>470</v>
      </c>
      <c r="J41" s="1104" t="s">
        <v>12</v>
      </c>
      <c r="K41" s="1098" t="s">
        <v>494</v>
      </c>
      <c r="L41" s="1104" t="s">
        <v>495</v>
      </c>
      <c r="M41" s="1104" t="s">
        <v>286</v>
      </c>
      <c r="N41" s="1104" t="s">
        <v>496</v>
      </c>
      <c r="O41" s="1159" t="s">
        <v>497</v>
      </c>
    </row>
    <row r="42" spans="1:15" x14ac:dyDescent="0.2">
      <c r="A42" s="1198" t="s">
        <v>498</v>
      </c>
      <c r="B42" s="1025"/>
      <c r="C42" s="1192"/>
      <c r="D42" s="1025"/>
      <c r="E42" s="1192"/>
      <c r="F42" s="1025"/>
      <c r="G42" s="1192"/>
      <c r="H42" s="1199"/>
      <c r="I42" s="1192"/>
      <c r="J42" s="1039"/>
      <c r="K42" s="1039"/>
      <c r="L42" s="1200"/>
      <c r="M42" s="1201"/>
      <c r="N42" s="1025"/>
      <c r="O42" s="1202"/>
    </row>
    <row r="43" spans="1:15" x14ac:dyDescent="0.2">
      <c r="A43" s="1203" t="s">
        <v>499</v>
      </c>
      <c r="B43" s="1204"/>
      <c r="C43" s="1016" t="s">
        <v>470</v>
      </c>
      <c r="D43" s="1204"/>
      <c r="E43" s="1016" t="s">
        <v>470</v>
      </c>
      <c r="F43" s="1204"/>
      <c r="G43" s="1016" t="s">
        <v>470</v>
      </c>
      <c r="H43" s="1205">
        <f>B43+D43+F43</f>
        <v>0</v>
      </c>
      <c r="I43" s="1016" t="s">
        <v>470</v>
      </c>
      <c r="J43" s="1110" t="s">
        <v>500</v>
      </c>
      <c r="K43" s="1110"/>
      <c r="L43" s="1206"/>
      <c r="M43" s="1207">
        <v>0.14000000000000001</v>
      </c>
      <c r="N43" s="1208"/>
      <c r="O43" s="1209">
        <f>H43*L43/100+N43/(1+M43)</f>
        <v>0</v>
      </c>
    </row>
    <row r="44" spans="1:15" x14ac:dyDescent="0.2">
      <c r="A44" s="1210"/>
      <c r="B44" s="1064"/>
      <c r="C44" s="1062"/>
      <c r="D44" s="1064"/>
      <c r="E44" s="1062"/>
      <c r="F44" s="1064"/>
      <c r="G44" s="1062"/>
      <c r="H44" s="1211"/>
      <c r="I44" s="1062"/>
      <c r="J44" s="1047" t="s">
        <v>501</v>
      </c>
      <c r="K44" s="1047"/>
      <c r="L44" s="1212"/>
      <c r="M44" s="1213"/>
      <c r="N44" s="1214">
        <f>N43/1.14</f>
        <v>0</v>
      </c>
      <c r="O44" s="1215"/>
    </row>
    <row r="45" spans="1:15" ht="15.75" thickBot="1" x14ac:dyDescent="0.25">
      <c r="A45" s="1180"/>
      <c r="B45" s="1181"/>
      <c r="C45" s="1181"/>
      <c r="D45" s="1181"/>
      <c r="E45" s="1181"/>
      <c r="F45" s="1181"/>
      <c r="G45" s="1181"/>
      <c r="H45" s="1216"/>
      <c r="I45" s="1181"/>
      <c r="J45" s="1181"/>
      <c r="K45" s="1217"/>
      <c r="L45" s="1125"/>
      <c r="M45" s="1182" t="s">
        <v>502</v>
      </c>
      <c r="N45" s="1183"/>
      <c r="O45" s="1218">
        <f>SUM(O42:O44)</f>
        <v>0</v>
      </c>
    </row>
    <row r="46" spans="1:15" ht="15.75" thickTop="1" x14ac:dyDescent="0.2">
      <c r="A46" s="1004"/>
      <c r="B46" s="1005"/>
      <c r="C46" s="1005"/>
      <c r="D46" s="1005"/>
      <c r="E46" s="1005"/>
      <c r="F46" s="1005"/>
      <c r="G46" s="1005"/>
      <c r="H46" s="1005"/>
      <c r="I46" s="1005"/>
      <c r="J46" s="1005"/>
      <c r="K46" s="1005"/>
      <c r="L46" s="1005"/>
      <c r="M46" s="1005"/>
      <c r="N46" s="1005"/>
      <c r="O46" s="1007"/>
    </row>
    <row r="47" spans="1:15" ht="15.75" thickBot="1" x14ac:dyDescent="0.25">
      <c r="A47" s="1219" t="s">
        <v>503</v>
      </c>
      <c r="B47" s="1220"/>
      <c r="C47" s="1221"/>
      <c r="D47" s="1221"/>
      <c r="E47" s="1221"/>
      <c r="F47" s="1221"/>
      <c r="G47" s="1221"/>
      <c r="H47" s="1221"/>
      <c r="I47" s="1221"/>
      <c r="J47" s="1221"/>
      <c r="K47" s="1221"/>
      <c r="L47" s="1221"/>
      <c r="M47" s="1221"/>
      <c r="N47" s="1084"/>
      <c r="O47" s="1007"/>
    </row>
    <row r="48" spans="1:15" ht="16.5" thickTop="1" thickBot="1" x14ac:dyDescent="0.25">
      <c r="A48" s="1222" t="s">
        <v>3</v>
      </c>
      <c r="B48" s="1223"/>
      <c r="C48" s="1223"/>
      <c r="D48" s="1715" t="s">
        <v>504</v>
      </c>
      <c r="E48" s="1716"/>
      <c r="F48" s="1717"/>
      <c r="G48" s="1224"/>
      <c r="H48" s="1225" t="s">
        <v>505</v>
      </c>
      <c r="I48" s="1224"/>
      <c r="J48" s="1226"/>
      <c r="K48" s="1227"/>
      <c r="L48" s="1715" t="s">
        <v>63</v>
      </c>
      <c r="M48" s="1718"/>
      <c r="N48" s="1719"/>
      <c r="O48" s="1228" t="s">
        <v>6</v>
      </c>
    </row>
    <row r="49" spans="1:15" x14ac:dyDescent="0.2">
      <c r="A49" s="1229"/>
      <c r="B49" s="1230"/>
      <c r="C49" s="1230"/>
      <c r="D49" s="1231" t="s">
        <v>361</v>
      </c>
      <c r="E49" s="1230"/>
      <c r="F49" s="1232"/>
      <c r="G49" s="1233"/>
      <c r="H49" s="1234"/>
      <c r="I49" s="1234"/>
      <c r="J49" s="1234"/>
      <c r="K49" s="1235"/>
      <c r="L49" s="1233"/>
      <c r="M49" s="1236"/>
      <c r="N49" s="1237"/>
      <c r="O49" s="1238">
        <v>0</v>
      </c>
    </row>
    <row r="50" spans="1:15" ht="15.75" thickBot="1" x14ac:dyDescent="0.25">
      <c r="A50" s="1239"/>
      <c r="B50" s="1240"/>
      <c r="C50" s="1221"/>
      <c r="D50" s="1241"/>
      <c r="E50" s="1221"/>
      <c r="F50" s="1242"/>
      <c r="G50" s="1241"/>
      <c r="H50" s="1221"/>
      <c r="I50" s="1221"/>
      <c r="J50" s="1221"/>
      <c r="K50" s="1242"/>
      <c r="L50" s="1243"/>
      <c r="M50" s="1183"/>
      <c r="N50" s="1185"/>
      <c r="O50" s="1244"/>
    </row>
    <row r="51" spans="1:15" ht="15.75" thickTop="1" x14ac:dyDescent="0.2">
      <c r="A51" s="1004"/>
      <c r="B51" s="1005"/>
      <c r="C51" s="1005"/>
      <c r="D51" s="1005"/>
      <c r="E51" s="1005"/>
      <c r="F51" s="1005"/>
      <c r="G51" s="1005"/>
      <c r="H51" s="1005"/>
      <c r="I51" s="1005"/>
      <c r="J51" s="1005"/>
      <c r="K51" s="1005"/>
      <c r="L51" s="1005"/>
      <c r="M51" s="1005"/>
      <c r="N51" s="1005"/>
      <c r="O51" s="1007"/>
    </row>
    <row r="52" spans="1:15" x14ac:dyDescent="0.2">
      <c r="A52" s="1245" t="s">
        <v>506</v>
      </c>
      <c r="B52" s="1062"/>
      <c r="C52" s="1062"/>
      <c r="D52" s="1062"/>
      <c r="E52" s="1062"/>
      <c r="F52" s="1062"/>
      <c r="G52" s="1062"/>
      <c r="H52" s="1062"/>
      <c r="I52" s="1062"/>
      <c r="J52" s="1062"/>
      <c r="K52" s="1062"/>
      <c r="L52" s="1062"/>
      <c r="M52" s="1062"/>
      <c r="N52" s="1062"/>
      <c r="O52" s="1246"/>
    </row>
    <row r="53" spans="1:15" x14ac:dyDescent="0.2">
      <c r="A53" s="1096" t="s">
        <v>3</v>
      </c>
      <c r="B53" s="1140"/>
      <c r="C53" s="1044"/>
      <c r="D53" s="1064"/>
      <c r="E53" s="1142" t="s">
        <v>507</v>
      </c>
      <c r="F53" s="1062"/>
      <c r="G53" s="1062"/>
      <c r="H53" s="1062"/>
      <c r="I53" s="1062"/>
      <c r="J53" s="1064"/>
      <c r="K53" s="1142" t="s">
        <v>63</v>
      </c>
      <c r="L53" s="1062"/>
      <c r="M53" s="1062"/>
      <c r="N53" s="1247" t="s">
        <v>5</v>
      </c>
      <c r="O53" s="1159" t="s">
        <v>6</v>
      </c>
    </row>
    <row r="54" spans="1:15" x14ac:dyDescent="0.2">
      <c r="A54" s="1004"/>
      <c r="B54" s="1006"/>
      <c r="C54" s="1006"/>
      <c r="D54" s="1037"/>
      <c r="E54" s="1006"/>
      <c r="F54" s="1006"/>
      <c r="G54" s="1248"/>
      <c r="H54" s="1006"/>
      <c r="I54" s="1006"/>
      <c r="J54" s="1037"/>
      <c r="K54" s="1006"/>
      <c r="L54" s="1006"/>
      <c r="M54" s="1006"/>
      <c r="N54" s="1213"/>
      <c r="O54" s="1249"/>
    </row>
    <row r="55" spans="1:15" x14ac:dyDescent="0.2">
      <c r="A55" s="1250"/>
      <c r="B55" s="1044"/>
      <c r="C55" s="1044"/>
      <c r="D55" s="1043"/>
      <c r="E55" s="1097"/>
      <c r="F55" s="1097"/>
      <c r="G55" s="1097"/>
      <c r="H55" s="1097"/>
      <c r="I55" s="1097"/>
      <c r="J55" s="1047"/>
      <c r="K55" s="1097"/>
      <c r="L55" s="1062"/>
      <c r="M55" s="1062"/>
      <c r="N55" s="1106">
        <v>4</v>
      </c>
      <c r="O55" s="1251">
        <v>0</v>
      </c>
    </row>
    <row r="56" spans="1:15" x14ac:dyDescent="0.2">
      <c r="A56" s="1252" t="s">
        <v>508</v>
      </c>
      <c r="B56" s="1253"/>
      <c r="C56" s="1062"/>
      <c r="D56" s="1037"/>
      <c r="E56" s="1254"/>
      <c r="F56" s="1254"/>
      <c r="G56" s="1036"/>
      <c r="H56" s="1036"/>
      <c r="I56" s="1036"/>
      <c r="J56" s="1025"/>
      <c r="K56" s="1036"/>
      <c r="L56" s="1036"/>
      <c r="M56" s="1192"/>
      <c r="N56" s="1201"/>
      <c r="O56" s="1196" t="s">
        <v>509</v>
      </c>
    </row>
    <row r="57" spans="1:15" x14ac:dyDescent="0.2">
      <c r="A57" s="1060" t="s">
        <v>510</v>
      </c>
      <c r="B57" s="1098" t="s">
        <v>441</v>
      </c>
      <c r="C57" s="1044"/>
      <c r="D57" s="1098" t="s">
        <v>453</v>
      </c>
      <c r="E57" s="1044"/>
      <c r="F57" s="1044"/>
      <c r="G57" s="1044"/>
      <c r="H57" s="1044"/>
      <c r="I57" s="1044"/>
      <c r="J57" s="1141" t="s">
        <v>511</v>
      </c>
      <c r="K57" s="1255"/>
      <c r="L57" s="1255"/>
      <c r="M57" s="1255"/>
      <c r="N57" s="1106" t="s">
        <v>5</v>
      </c>
      <c r="O57" s="1159" t="s">
        <v>512</v>
      </c>
    </row>
    <row r="58" spans="1:15" x14ac:dyDescent="0.2">
      <c r="A58" s="1153"/>
      <c r="B58" s="1256"/>
      <c r="C58" s="1257"/>
      <c r="D58" s="1204"/>
      <c r="E58" s="1016"/>
      <c r="F58" s="1016"/>
      <c r="G58" s="1016"/>
      <c r="H58" s="1016"/>
      <c r="I58" s="1016"/>
      <c r="J58" s="1204"/>
      <c r="K58" s="1016"/>
      <c r="L58" s="1016"/>
      <c r="M58" s="1016"/>
      <c r="N58" s="1258" t="s">
        <v>513</v>
      </c>
      <c r="O58" s="1259">
        <v>0</v>
      </c>
    </row>
    <row r="59" spans="1:15" x14ac:dyDescent="0.2">
      <c r="A59" s="1260"/>
      <c r="B59" s="1045"/>
      <c r="C59" s="1044"/>
      <c r="D59" s="1261" t="s">
        <v>514</v>
      </c>
      <c r="E59" s="1262" t="s">
        <v>515</v>
      </c>
      <c r="F59" s="1097"/>
      <c r="G59" s="1097"/>
      <c r="H59" s="1097"/>
      <c r="I59" s="1097"/>
      <c r="J59" s="1043" t="s">
        <v>516</v>
      </c>
      <c r="K59" s="1097"/>
      <c r="L59" s="1097"/>
      <c r="M59" s="1097"/>
      <c r="N59" s="1048" t="s">
        <v>517</v>
      </c>
      <c r="O59" s="1263">
        <v>0</v>
      </c>
    </row>
    <row r="60" spans="1:15" x14ac:dyDescent="0.2">
      <c r="A60" s="1264"/>
      <c r="B60" s="1265"/>
      <c r="C60" s="1266"/>
      <c r="D60" s="1266"/>
      <c r="E60" s="1266"/>
      <c r="F60" s="1266"/>
      <c r="G60" s="1266"/>
      <c r="H60" s="1266"/>
      <c r="I60" s="1266"/>
      <c r="J60" s="1267" t="s">
        <v>518</v>
      </c>
      <c r="K60" s="1021"/>
      <c r="L60" s="1021"/>
      <c r="M60" s="1021"/>
      <c r="N60" s="1247" t="s">
        <v>517</v>
      </c>
      <c r="O60" s="1268">
        <f>O59</f>
        <v>0</v>
      </c>
    </row>
    <row r="61" spans="1:15" ht="15.75" thickBot="1" x14ac:dyDescent="0.25">
      <c r="A61" s="1180"/>
      <c r="B61" s="1181"/>
      <c r="C61" s="1181"/>
      <c r="D61" s="1181"/>
      <c r="E61" s="1181"/>
      <c r="F61" s="1181"/>
      <c r="G61" s="1181"/>
      <c r="H61" s="1181"/>
      <c r="I61" s="1269"/>
      <c r="J61" s="1270" t="s">
        <v>519</v>
      </c>
      <c r="K61" s="1084"/>
      <c r="L61" s="1084"/>
      <c r="M61" s="1084"/>
      <c r="N61" s="1084"/>
      <c r="O61" s="1271">
        <f>O58+O55+O45+O37+F37</f>
        <v>0</v>
      </c>
    </row>
    <row r="62" spans="1:15" ht="15.75" thickTop="1" x14ac:dyDescent="0.2"/>
    <row r="63" spans="1:15" x14ac:dyDescent="0.2">
      <c r="A63" s="1272" t="s">
        <v>520</v>
      </c>
      <c r="B63" s="1698" t="s">
        <v>521</v>
      </c>
      <c r="C63" s="1699"/>
      <c r="D63" s="1699"/>
      <c r="E63" s="1699"/>
      <c r="F63" s="1699"/>
      <c r="G63" s="1699"/>
      <c r="H63" s="1699"/>
      <c r="I63" s="1699"/>
      <c r="J63" s="1699"/>
      <c r="K63" s="1699"/>
      <c r="L63" s="1699"/>
      <c r="M63" s="1699"/>
      <c r="N63" s="1699"/>
      <c r="O63" s="1699"/>
    </row>
    <row r="64" spans="1:15" x14ac:dyDescent="0.2">
      <c r="A64" s="1273"/>
      <c r="B64" s="1274"/>
      <c r="J64" s="1275"/>
    </row>
    <row r="65" spans="1:15" x14ac:dyDescent="0.2">
      <c r="A65" s="1273"/>
      <c r="B65" s="1698" t="s">
        <v>522</v>
      </c>
      <c r="C65" s="1699"/>
      <c r="D65" s="1699"/>
      <c r="E65" s="1699"/>
      <c r="F65" s="1699"/>
      <c r="G65" s="1699"/>
      <c r="H65" s="1699"/>
      <c r="I65" s="1699"/>
      <c r="J65" s="1699"/>
      <c r="K65" s="1699"/>
      <c r="L65" s="1699"/>
      <c r="M65" s="1699"/>
      <c r="N65" s="1699"/>
      <c r="O65" s="1699"/>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Invoice Engineering Project</vt:lpstr>
      <vt:lpstr>Invoice Building Project </vt:lpstr>
      <vt:lpstr>Scales</vt:lpstr>
      <vt:lpstr>Previous Payments</vt:lpstr>
      <vt:lpstr>Time Based</vt:lpstr>
      <vt:lpstr>Trip Sheet</vt:lpstr>
      <vt:lpstr>Travelling &amp; Subsistance</vt:lpstr>
      <vt:lpstr>Typing, Duplicating, &amp; Printing</vt:lpstr>
      <vt:lpstr>Site staff &amp; Other</vt:lpstr>
      <vt:lpstr>Non Taxable</vt:lpstr>
      <vt:lpstr>Summary A3</vt:lpstr>
      <vt:lpstr>'Input Data'!Print_Area</vt:lpstr>
      <vt:lpstr>'Invoice Building Project '!Print_Area</vt:lpstr>
      <vt:lpstr>'Invoice Engineering Project'!Print_Area</vt:lpstr>
      <vt:lpstr>Notes!Print_Area</vt:lpstr>
      <vt:lpstr>'Site staff &amp; Other'!Print_Area</vt:lpstr>
      <vt:lpstr>'Time Based'!Print_Area</vt:lpstr>
      <vt:lpstr>'Travelling &amp; Subsistance'!Print_Area</vt:lpstr>
      <vt:lpstr>'Typing, Duplicating, &amp; Printing'!Print_Area</vt:lpstr>
      <vt:lpstr>'Worked Example'!Print_Area</vt:lpstr>
      <vt:lpstr>'Invoice Building Project '!Print_Titles</vt:lpstr>
      <vt:lpstr>'Invoice Engineering Project'!Print_Titles</vt:lpstr>
      <vt:lpstr>SCALE_2011MB</vt:lpstr>
      <vt:lpstr>SCALE_2011ME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BEAURAIN</dc:creator>
  <cp:lastModifiedBy>Private</cp:lastModifiedBy>
  <cp:lastPrinted>2011-05-25T08:47:44Z</cp:lastPrinted>
  <dcterms:created xsi:type="dcterms:W3CDTF">2000-04-06T11:32:49Z</dcterms:created>
  <dcterms:modified xsi:type="dcterms:W3CDTF">2012-11-05T18:13:09Z</dcterms:modified>
</cp:coreProperties>
</file>